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45" activeTab="2"/>
  </bookViews>
  <sheets>
    <sheet name="汇总表 (全)" sheetId="1" r:id="rId1"/>
    <sheet name="汇总表" sheetId="2" r:id="rId2"/>
    <sheet name="图书馆新馆" sheetId="3" r:id="rId3"/>
    <sheet name="艺术学院二期" sheetId="4" r:id="rId4"/>
    <sheet name="学生公寓" sheetId="5" r:id="rId5"/>
    <sheet name="桥梁工程" sheetId="6" r:id="rId6"/>
    <sheet name="概算与可研对比表" sheetId="7" r:id="rId7"/>
  </sheets>
  <definedNames>
    <definedName name="_xlnm.Print_Area" localSheetId="6">概算与可研对比表!$A$1:$L$255</definedName>
    <definedName name="_xlnm.Print_Area" localSheetId="1">汇总表!$A$1:$I$36</definedName>
    <definedName name="_xlnm.Print_Area" localSheetId="0">'汇总表 (全)'!$A$1:$I$368</definedName>
    <definedName name="_xlnm.Print_Area" localSheetId="5">桥梁工程!$A$1:$I$19</definedName>
    <definedName name="_xlnm.Print_Area" localSheetId="2">图书馆新馆!$A$1:$I$175</definedName>
    <definedName name="_xlnm.Print_Area" localSheetId="4">学生公寓!$A$1:$I$104</definedName>
    <definedName name="_xlnm.Print_Area" localSheetId="3">艺术学院二期!$A$1:$I$53</definedName>
    <definedName name="_xlnm.Print_Titles" localSheetId="6">概算与可研对比表!$1:$3</definedName>
    <definedName name="_xlnm.Print_Titles" localSheetId="1">汇总表!$1:$3</definedName>
    <definedName name="_xlnm.Print_Titles" localSheetId="5">桥梁工程!$1:$3</definedName>
    <definedName name="_xlnm.Print_Titles" localSheetId="2">图书馆新馆!$1:$3</definedName>
    <definedName name="_xlnm.Print_Titles" localSheetId="4">学生公寓!$1:$3</definedName>
    <definedName name="_xlnm.Print_Titles" localSheetId="3">艺术学院二期!$1:$3</definedName>
  </definedNames>
  <calcPr calcId="144525"/>
</workbook>
</file>

<file path=xl/sharedStrings.xml><?xml version="1.0" encoding="utf-8"?>
<sst xmlns="http://schemas.openxmlformats.org/spreadsheetml/2006/main" count="245">
  <si>
    <t>附件：</t>
  </si>
  <si>
    <t>闽江学院图书馆新馆、艺术教学楼二期、学生公寓建设项目总概算表</t>
  </si>
  <si>
    <t>序号</t>
  </si>
  <si>
    <t>工程和费用名称</t>
  </si>
  <si>
    <t>建筑工程费                            （万元）</t>
  </si>
  <si>
    <t>设备购置费                            （万元）</t>
  </si>
  <si>
    <t>设备安装费                            （万元）</t>
  </si>
  <si>
    <t>总   价                            （万元）</t>
  </si>
  <si>
    <t>技术经济指标</t>
  </si>
  <si>
    <t>调整内容说明</t>
  </si>
  <si>
    <t>单位</t>
  </si>
  <si>
    <t>数量</t>
  </si>
  <si>
    <t>单位价值(元)</t>
  </si>
  <si>
    <t>一</t>
  </si>
  <si>
    <t>建筑安装工程费用</t>
  </si>
  <si>
    <r>
      <rPr>
        <sz val="11"/>
        <rFont val="微软雅黑"/>
        <charset val="134"/>
      </rPr>
      <t>M</t>
    </r>
    <r>
      <rPr>
        <vertAlign val="superscript"/>
        <sz val="11"/>
        <rFont val="微软雅黑"/>
        <charset val="134"/>
      </rPr>
      <t>2</t>
    </r>
  </si>
  <si>
    <t>I</t>
  </si>
  <si>
    <t>图书馆新馆</t>
  </si>
  <si>
    <t>（一）</t>
  </si>
  <si>
    <t>图书馆新馆-主楼地下室</t>
  </si>
  <si>
    <t>土建工程</t>
  </si>
  <si>
    <t>基坑围护</t>
  </si>
  <si>
    <t>M</t>
  </si>
  <si>
    <t>打桩工程</t>
  </si>
  <si>
    <t>结构工程</t>
  </si>
  <si>
    <t>建筑工程</t>
  </si>
  <si>
    <t>装饰工程</t>
  </si>
  <si>
    <t>安装工程</t>
  </si>
  <si>
    <t>给排水</t>
  </si>
  <si>
    <t>消防、喷淋</t>
  </si>
  <si>
    <t>通风</t>
  </si>
  <si>
    <t>强电</t>
  </si>
  <si>
    <t>消防弱电</t>
  </si>
  <si>
    <t>智能化弱电</t>
  </si>
  <si>
    <t>人防工程</t>
  </si>
  <si>
    <t>建筑</t>
  </si>
  <si>
    <t>（二）</t>
  </si>
  <si>
    <t>图书馆新馆-东馆、西馆</t>
  </si>
  <si>
    <t>装配式建筑工程</t>
  </si>
  <si>
    <t>二次精装</t>
  </si>
  <si>
    <t>外立面工程</t>
  </si>
  <si>
    <t>空调、通风</t>
  </si>
  <si>
    <t>变电所</t>
  </si>
  <si>
    <t>KVA</t>
  </si>
  <si>
    <t>电梯</t>
  </si>
  <si>
    <t>部</t>
  </si>
  <si>
    <t>其他工程</t>
  </si>
  <si>
    <t>学术报告厅建筑声学处理</t>
  </si>
  <si>
    <t>学术报告厅舞台灯光、音响、机械</t>
  </si>
  <si>
    <t>学术报告厅座椅</t>
  </si>
  <si>
    <t>（三）</t>
  </si>
  <si>
    <t>图书馆新馆-连廊</t>
  </si>
  <si>
    <t>（四）</t>
  </si>
  <si>
    <t>图书馆新馆-报告会议附楼</t>
  </si>
  <si>
    <t>（五）</t>
  </si>
  <si>
    <t>图书馆新馆-附楼</t>
  </si>
  <si>
    <t>（六）</t>
  </si>
  <si>
    <t>图书馆新馆-音乐厅</t>
  </si>
  <si>
    <t>地下室</t>
  </si>
  <si>
    <t>2.1.1</t>
  </si>
  <si>
    <t>2.1.2</t>
  </si>
  <si>
    <t>2.1.3</t>
  </si>
  <si>
    <t>2.1.4</t>
  </si>
  <si>
    <t>2.1.5</t>
  </si>
  <si>
    <t>2.1.6</t>
  </si>
  <si>
    <t>地上</t>
  </si>
  <si>
    <t>2.2.1</t>
  </si>
  <si>
    <t>2.2.2</t>
  </si>
  <si>
    <t>2.2.3</t>
  </si>
  <si>
    <t>2.2.4</t>
  </si>
  <si>
    <t>2.2.5</t>
  </si>
  <si>
    <t>2.2.6</t>
  </si>
  <si>
    <t>建筑声学处理</t>
  </si>
  <si>
    <t>舞台灯光、音响、机械</t>
  </si>
  <si>
    <t>座椅工程</t>
  </si>
  <si>
    <t>（七）</t>
  </si>
  <si>
    <t>图书馆新馆-学生文化交流中心</t>
  </si>
  <si>
    <t>气体灭火系统</t>
  </si>
  <si>
    <t>项</t>
  </si>
  <si>
    <t>台</t>
  </si>
  <si>
    <t>二次布展</t>
  </si>
  <si>
    <t>（八）</t>
  </si>
  <si>
    <t>室外总体</t>
  </si>
  <si>
    <t>道路、广场</t>
  </si>
  <si>
    <t>绿化、景观</t>
  </si>
  <si>
    <t>室外给排水消防工程</t>
  </si>
  <si>
    <t>室外绿化灌溉</t>
  </si>
  <si>
    <t>室外供配电</t>
  </si>
  <si>
    <t>室外弱电管线</t>
  </si>
  <si>
    <t>室外照明</t>
  </si>
  <si>
    <t>室外安防监控</t>
  </si>
  <si>
    <t>充电桩(快充）</t>
  </si>
  <si>
    <t>套</t>
  </si>
  <si>
    <t>充电桩(慢充）</t>
  </si>
  <si>
    <t>标识系统</t>
  </si>
  <si>
    <t>海绵城市措施</t>
  </si>
  <si>
    <t>透水铺装</t>
  </si>
  <si>
    <t>下凹式绿地</t>
  </si>
  <si>
    <t>雨水回用系统</t>
  </si>
  <si>
    <t>II</t>
  </si>
  <si>
    <t>艺术学院二期</t>
  </si>
  <si>
    <t>艺术教学楼地下室</t>
  </si>
  <si>
    <t>艺术教学楼地上建筑</t>
  </si>
  <si>
    <t>道路、广场透水铺装</t>
  </si>
  <si>
    <t>室外弱电</t>
  </si>
  <si>
    <t>III</t>
  </si>
  <si>
    <t>学生公寓</t>
  </si>
  <si>
    <t>1#-4#学生公寓地下室</t>
  </si>
  <si>
    <t>1#-4#学生公寓地上建筑</t>
  </si>
  <si>
    <t>消防</t>
  </si>
  <si>
    <t>5#学生公寓</t>
  </si>
  <si>
    <t>6#学生公寓</t>
  </si>
  <si>
    <t>热水机房</t>
  </si>
  <si>
    <t>室内装饰工程</t>
  </si>
  <si>
    <t>IV</t>
  </si>
  <si>
    <t>室外管线搬迁</t>
  </si>
  <si>
    <t>V</t>
  </si>
  <si>
    <t>桥梁工程</t>
  </si>
  <si>
    <t>道路工程</t>
  </si>
  <si>
    <t>排水工程</t>
  </si>
  <si>
    <t>雨水工程</t>
  </si>
  <si>
    <t>m</t>
  </si>
  <si>
    <t>污水工程</t>
  </si>
  <si>
    <t>强电工程</t>
  </si>
  <si>
    <t>交通工程</t>
  </si>
  <si>
    <t>km</t>
  </si>
  <si>
    <t>内环路、思远路道路桥梁管线拆迁</t>
  </si>
  <si>
    <t>建筑安装工程费合计</t>
  </si>
  <si>
    <t>二</t>
  </si>
  <si>
    <t>工程建设其他费</t>
  </si>
  <si>
    <t>建设项目前期工作咨询费</t>
  </si>
  <si>
    <t>计价格（1999）1283号</t>
  </si>
  <si>
    <t>项目代建管理费</t>
  </si>
  <si>
    <t>建安*3%</t>
  </si>
  <si>
    <t>工程监理费</t>
  </si>
  <si>
    <t xml:space="preserve"> </t>
  </si>
  <si>
    <t>发改价格（2007）670号</t>
  </si>
  <si>
    <t>工程勘察费</t>
  </si>
  <si>
    <t>建安*0.8%</t>
  </si>
  <si>
    <t>设计费</t>
  </si>
  <si>
    <t>计价格（2002）10号</t>
  </si>
  <si>
    <t>施工图清单与预算编制费</t>
  </si>
  <si>
    <t>设计费*10%</t>
  </si>
  <si>
    <t>竣工图编制费</t>
  </si>
  <si>
    <t>设计费*8%</t>
  </si>
  <si>
    <t>环境影响咨询费</t>
  </si>
  <si>
    <t>计价格（2002）125号</t>
  </si>
  <si>
    <t>水土保持补偿费</t>
  </si>
  <si>
    <t>施工图审查费</t>
  </si>
  <si>
    <t>闽价服[2012]237号</t>
  </si>
  <si>
    <t>招标代理费</t>
  </si>
  <si>
    <t>计价格（2002）1980号</t>
  </si>
  <si>
    <t>工程造价咨询费</t>
  </si>
  <si>
    <t>闽价（2002）房457号</t>
  </si>
  <si>
    <t>场地准备及临时设施费</t>
  </si>
  <si>
    <t>建安*0.5%</t>
  </si>
  <si>
    <t>劳动安全卫生评审费</t>
  </si>
  <si>
    <t>建安*0.1%</t>
  </si>
  <si>
    <t>工程保险费</t>
  </si>
  <si>
    <t>建标（2007）164号</t>
  </si>
  <si>
    <t>防雷装置施工跟踪检测、设计技术评价费</t>
  </si>
  <si>
    <t>建设工程施工现场远程视频监控管理费</t>
  </si>
  <si>
    <t>工程建设其他费合计</t>
  </si>
  <si>
    <t>三</t>
  </si>
  <si>
    <t>基本预备费 3%</t>
  </si>
  <si>
    <t>（一+二）*3%</t>
  </si>
  <si>
    <t>四</t>
  </si>
  <si>
    <t>建设投资（一+二+三）</t>
  </si>
  <si>
    <t>项目名称：</t>
  </si>
  <si>
    <t>闽江学院图书馆新馆、艺术教学楼二期、学生公寓建设项目</t>
  </si>
  <si>
    <t>建筑工程费</t>
  </si>
  <si>
    <t>设备购置费</t>
  </si>
  <si>
    <t>设备安装费</t>
  </si>
  <si>
    <t>总   价</t>
  </si>
  <si>
    <t>单位价值</t>
  </si>
  <si>
    <r>
      <rPr>
        <b/>
        <sz val="11"/>
        <rFont val="微软雅黑"/>
        <charset val="134"/>
      </rPr>
      <t>M</t>
    </r>
    <r>
      <rPr>
        <b/>
        <vertAlign val="superscript"/>
        <sz val="11"/>
        <rFont val="微软雅黑"/>
        <charset val="134"/>
      </rPr>
      <t>2</t>
    </r>
  </si>
  <si>
    <t>闽江学院图书馆新馆建设项目</t>
  </si>
  <si>
    <t>m2        建安造价：</t>
  </si>
  <si>
    <t>单位投资：</t>
  </si>
  <si>
    <t>元/平方米</t>
  </si>
  <si>
    <t>普通装饰工程290元/m2</t>
  </si>
  <si>
    <t>图书馆新馆-现代教育中心</t>
  </si>
  <si>
    <t>已含绿化喷灌系统</t>
  </si>
  <si>
    <t>闽江学院艺术教学楼二期建设项目</t>
  </si>
  <si>
    <t>单位造价：</t>
  </si>
  <si>
    <t>闽江学院学生公寓建设项目</t>
  </si>
  <si>
    <t>闽江学院校园内环路、思远路道路桥梁工程</t>
  </si>
  <si>
    <t>m2</t>
  </si>
  <si>
    <t>可研总价     （万元）</t>
  </si>
  <si>
    <t>概算总价     （万元）</t>
  </si>
  <si>
    <t>差值（万元）        （概算-可研）</t>
  </si>
  <si>
    <t>备  注</t>
  </si>
  <si>
    <t>单方造价</t>
  </si>
  <si>
    <t>Ⅰ</t>
  </si>
  <si>
    <t>土建</t>
  </si>
  <si>
    <t>基坑支护及降水</t>
  </si>
  <si>
    <t>二边垂直支护，二边放坡处理</t>
  </si>
  <si>
    <t>土方开挖</t>
  </si>
  <si>
    <r>
      <rPr>
        <sz val="11"/>
        <rFont val="微软雅黑"/>
        <charset val="134"/>
      </rPr>
      <t>M</t>
    </r>
    <r>
      <rPr>
        <vertAlign val="superscript"/>
        <sz val="11"/>
        <rFont val="微软雅黑"/>
        <charset val="134"/>
      </rPr>
      <t>3</t>
    </r>
  </si>
  <si>
    <t>人防给排水</t>
  </si>
  <si>
    <t>弱电</t>
  </si>
  <si>
    <t>交通设施</t>
  </si>
  <si>
    <t>钢结构118kg/m2</t>
  </si>
  <si>
    <t>墙地比46%</t>
  </si>
  <si>
    <t>M2</t>
  </si>
  <si>
    <t>学术报告厅舞台灯光、                音响、机械</t>
  </si>
  <si>
    <t>座</t>
  </si>
  <si>
    <t>钢结构</t>
  </si>
  <si>
    <t>钢结构182kg/m2,112kg/m2</t>
  </si>
  <si>
    <t>学术报告厅舞台灯光、               音响、机械</t>
  </si>
  <si>
    <t>面积增加1317平方米</t>
  </si>
  <si>
    <t>钢结构270kg/m2</t>
  </si>
  <si>
    <t>供配电设备</t>
  </si>
  <si>
    <t>座椅</t>
  </si>
  <si>
    <t>场地平整及土石方</t>
  </si>
  <si>
    <t>硬质铺装</t>
  </si>
  <si>
    <t>绿化景观</t>
  </si>
  <si>
    <t>室外给水消防</t>
  </si>
  <si>
    <t>室外排水管线</t>
  </si>
  <si>
    <t>充电桩</t>
  </si>
  <si>
    <t>地上建筑</t>
  </si>
  <si>
    <t>标志标识</t>
  </si>
  <si>
    <t>主体建筑</t>
  </si>
  <si>
    <t>钢结构200kg/m2</t>
  </si>
  <si>
    <t>建筑垃圾减排和回收利用费</t>
  </si>
  <si>
    <t>余土弃置（地下室土方）</t>
  </si>
  <si>
    <t>五</t>
  </si>
  <si>
    <t>海绵城市建设措施费</t>
  </si>
  <si>
    <t>六</t>
  </si>
  <si>
    <t>室外管线搬迁费用</t>
  </si>
  <si>
    <t>七</t>
  </si>
  <si>
    <t>Ⅱ</t>
  </si>
  <si>
    <t>建设单位管理费</t>
  </si>
  <si>
    <t>建设工程监理费</t>
  </si>
  <si>
    <t>建设工程交易服务费</t>
  </si>
  <si>
    <t>工程造价咨询服务费</t>
  </si>
  <si>
    <t>勘察费</t>
  </si>
  <si>
    <t>施工图预算编制费</t>
  </si>
  <si>
    <t>环境影响咨询服务费</t>
  </si>
  <si>
    <t>招标代理服务费</t>
  </si>
  <si>
    <t>防雷装置施工跟踪检测、    设计技术评价费</t>
  </si>
  <si>
    <t>Ⅲ</t>
  </si>
  <si>
    <t>基本预备费 5%</t>
  </si>
  <si>
    <t>（一+二）*5%</t>
  </si>
  <si>
    <t>Ⅳ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</si>
</sst>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);[Red]\(0.00\)"/>
    <numFmt numFmtId="177" formatCode="#\.0000"/>
    <numFmt numFmtId="178" formatCode="0.0_);[Red]\(0.0\)"/>
    <numFmt numFmtId="179" formatCode="0_);[Red]\(0\)"/>
  </numFmts>
  <fonts count="58">
    <font>
      <sz val="11"/>
      <color theme="1"/>
      <name val="等线"/>
      <charset val="134"/>
      <scheme val="minor"/>
    </font>
    <font>
      <b/>
      <sz val="12"/>
      <name val="Times New Roman"/>
      <charset val="134"/>
    </font>
    <font>
      <b/>
      <sz val="18"/>
      <name val="Times New Roman"/>
      <charset val="134"/>
    </font>
    <font>
      <sz val="18"/>
      <name val="Times New Roman"/>
      <charset val="134"/>
    </font>
    <font>
      <b/>
      <sz val="14"/>
      <color indexed="8"/>
      <name val="Arial MT"/>
      <charset val="134"/>
    </font>
    <font>
      <sz val="12"/>
      <color indexed="8"/>
      <name val="Arial MT"/>
      <charset val="134"/>
    </font>
    <font>
      <b/>
      <sz val="10"/>
      <name val="微软雅黑"/>
      <charset val="134"/>
    </font>
    <font>
      <b/>
      <sz val="10"/>
      <color indexed="8"/>
      <name val="微软雅黑"/>
      <charset val="134"/>
    </font>
    <font>
      <sz val="11"/>
      <name val="黑体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18"/>
      <name val="宋体"/>
      <charset val="134"/>
    </font>
    <font>
      <sz val="18"/>
      <name val="微软雅黑"/>
      <charset val="134"/>
    </font>
    <font>
      <sz val="12"/>
      <name val="Times New Roman"/>
      <charset val="134"/>
    </font>
    <font>
      <sz val="12"/>
      <name val="微软雅黑"/>
      <charset val="134"/>
    </font>
    <font>
      <sz val="16"/>
      <name val="Times New Roman"/>
      <charset val="134"/>
    </font>
    <font>
      <sz val="11"/>
      <name val="Times New Roman"/>
      <charset val="134"/>
    </font>
    <font>
      <sz val="12"/>
      <name val="宋体"/>
      <charset val="134"/>
    </font>
    <font>
      <sz val="14"/>
      <name val="微软雅黑"/>
      <charset val="134"/>
    </font>
    <font>
      <sz val="14"/>
      <name val="Times New Roman"/>
      <charset val="134"/>
    </font>
    <font>
      <b/>
      <sz val="12"/>
      <name val="宋体"/>
      <charset val="134"/>
    </font>
    <font>
      <b/>
      <sz val="14"/>
      <color indexed="8"/>
      <name val="宋体"/>
      <charset val="134"/>
    </font>
    <font>
      <b/>
      <sz val="14"/>
      <name val="Times New Roman"/>
      <charset val="134"/>
    </font>
    <font>
      <b/>
      <sz val="11"/>
      <name val="宋体"/>
      <charset val="134"/>
    </font>
    <font>
      <sz val="11"/>
      <name val="宋体"/>
      <charset val="134"/>
    </font>
    <font>
      <sz val="10"/>
      <name val="等线"/>
      <charset val="134"/>
      <scheme val="minor"/>
    </font>
    <font>
      <sz val="18"/>
      <color rgb="FFFF0000"/>
      <name val="Times New Roman"/>
      <charset val="134"/>
    </font>
    <font>
      <sz val="10"/>
      <color rgb="FFFF0000"/>
      <name val="等线"/>
      <charset val="134"/>
      <scheme val="minor"/>
    </font>
    <font>
      <sz val="12"/>
      <color rgb="FFFF0000"/>
      <name val="Times New Roman"/>
      <charset val="134"/>
    </font>
    <font>
      <sz val="11"/>
      <color indexed="8"/>
      <name val="微软雅黑"/>
      <charset val="134"/>
    </font>
    <font>
      <sz val="14"/>
      <color indexed="8"/>
      <name val="Arial MT"/>
      <charset val="134"/>
    </font>
    <font>
      <b/>
      <sz val="12"/>
      <color rgb="FF000000"/>
      <name val="宋体"/>
      <charset val="134"/>
    </font>
    <font>
      <b/>
      <sz val="20"/>
      <color rgb="FF000000"/>
      <name val="宋体"/>
      <charset val="134"/>
    </font>
    <font>
      <b/>
      <sz val="20"/>
      <color indexed="8"/>
      <name val="微软雅黑"/>
      <charset val="134"/>
    </font>
    <font>
      <b/>
      <sz val="11"/>
      <name val="黑体"/>
      <charset val="134"/>
    </font>
    <font>
      <b/>
      <sz val="12"/>
      <color theme="1"/>
      <name val="宋体"/>
      <charset val="134"/>
    </font>
    <font>
      <sz val="14"/>
      <color indexed="8"/>
      <name val="宋体"/>
      <charset val="134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vertAlign val="superscript"/>
      <sz val="11"/>
      <name val="微软雅黑"/>
      <charset val="134"/>
    </font>
    <font>
      <vertAlign val="superscript"/>
      <sz val="11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thin">
        <color indexed="10"/>
      </right>
      <top style="medium">
        <color rgb="FFFF000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rgb="FFFF000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rgb="FFFF0000"/>
      </top>
      <bottom/>
      <diagonal/>
    </border>
    <border>
      <left style="thin">
        <color indexed="10"/>
      </left>
      <right style="medium">
        <color rgb="FFFF0000"/>
      </right>
      <top style="medium">
        <color rgb="FFFF0000"/>
      </top>
      <bottom style="thin">
        <color indexed="10"/>
      </bottom>
      <diagonal/>
    </border>
    <border>
      <left style="medium">
        <color rgb="FFFF0000"/>
      </left>
      <right style="thin">
        <color indexed="10"/>
      </right>
      <top style="medium">
        <color rgb="FFFF0000"/>
      </top>
      <bottom/>
      <diagonal/>
    </border>
    <border>
      <left style="thin">
        <color indexed="10"/>
      </left>
      <right/>
      <top style="medium">
        <color rgb="FFFF0000"/>
      </top>
      <bottom style="thin">
        <color indexed="10"/>
      </bottom>
      <diagonal/>
    </border>
    <border>
      <left style="medium">
        <color rgb="FFFF000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medium">
        <color rgb="FFFF0000"/>
      </right>
      <top style="thin">
        <color indexed="10"/>
      </top>
      <bottom style="thin">
        <color indexed="10"/>
      </bottom>
      <diagonal/>
    </border>
    <border>
      <left style="medium">
        <color rgb="FFFF0000"/>
      </left>
      <right style="thin">
        <color indexed="10"/>
      </right>
      <top/>
      <bottom style="thin">
        <color indexed="10"/>
      </bottom>
      <diagonal/>
    </border>
    <border>
      <left style="medium">
        <color rgb="FFFF000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medium">
        <color rgb="FFFF000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medium">
        <color rgb="FFFF0000"/>
      </right>
      <top/>
      <bottom/>
      <diagonal/>
    </border>
    <border>
      <left style="thin">
        <color indexed="10"/>
      </left>
      <right style="medium">
        <color rgb="FFFF0000"/>
      </right>
      <top/>
      <bottom style="thin">
        <color indexed="10"/>
      </bottom>
      <diagonal/>
    </border>
    <border>
      <left/>
      <right/>
      <top style="medium">
        <color rgb="FFFF0000"/>
      </top>
      <bottom style="thin">
        <color indexed="10"/>
      </bottom>
      <diagonal/>
    </border>
    <border>
      <left/>
      <right style="medium">
        <color rgb="FFFF0000"/>
      </right>
      <top style="medium">
        <color rgb="FFFF0000"/>
      </top>
      <bottom style="thin">
        <color indexed="10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/>
      <bottom style="thin">
        <color indexed="1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indexed="10"/>
      </top>
      <bottom/>
      <diagonal/>
    </border>
    <border>
      <left style="medium">
        <color rgb="FFFF0000"/>
      </left>
      <right style="medium">
        <color rgb="FFFF0000"/>
      </right>
      <top/>
      <bottom style="thin">
        <color indexed="1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medium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medium">
        <color indexed="10"/>
      </right>
      <top style="thin">
        <color indexed="10"/>
      </top>
      <bottom style="thin">
        <color indexed="10"/>
      </bottom>
      <diagonal/>
    </border>
    <border>
      <left/>
      <right style="medium">
        <color rgb="FFFF0000"/>
      </right>
      <top style="thin">
        <color indexed="10"/>
      </top>
      <bottom style="thin">
        <color indexed="10"/>
      </bottom>
      <diagonal/>
    </border>
    <border>
      <left style="medium">
        <color rgb="FFFF0000"/>
      </left>
      <right style="thin">
        <color indexed="10"/>
      </right>
      <top style="thin">
        <color indexed="10"/>
      </top>
      <bottom style="medium">
        <color rgb="FFFF000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rgb="FFFF0000"/>
      </bottom>
      <diagonal/>
    </border>
    <border>
      <left style="thin">
        <color indexed="10"/>
      </left>
      <right style="medium">
        <color rgb="FFFF0000"/>
      </right>
      <top style="thin">
        <color indexed="10"/>
      </top>
      <bottom style="medium">
        <color rgb="FFFF0000"/>
      </bottom>
      <diagonal/>
    </border>
    <border>
      <left style="thin">
        <color indexed="10"/>
      </left>
      <right/>
      <top style="thin">
        <color indexed="1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41" fillId="15" borderId="4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19" borderId="52" applyNumberFormat="0" applyFont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51" applyNumberFormat="0" applyFill="0" applyAlignment="0" applyProtection="0">
      <alignment vertical="center"/>
    </xf>
    <xf numFmtId="0" fontId="52" fillId="0" borderId="51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4" fillId="0" borderId="49" applyNumberFormat="0" applyFill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9" fillId="13" borderId="50" applyNumberFormat="0" applyAlignment="0" applyProtection="0">
      <alignment vertical="center"/>
    </xf>
    <xf numFmtId="0" fontId="40" fillId="13" borderId="47" applyNumberFormat="0" applyAlignment="0" applyProtection="0">
      <alignment vertical="center"/>
    </xf>
    <xf numFmtId="0" fontId="39" fillId="9" borderId="46" applyNumberFormat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0" borderId="48" applyNumberFormat="0" applyFill="0" applyAlignment="0" applyProtection="0">
      <alignment vertical="center"/>
    </xf>
    <xf numFmtId="0" fontId="55" fillId="0" borderId="53" applyNumberFormat="0" applyFill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37" fillId="3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17" fillId="0" borderId="0">
      <alignment vertical="center"/>
    </xf>
    <xf numFmtId="0" fontId="3" fillId="0" borderId="0"/>
    <xf numFmtId="43" fontId="17" fillId="0" borderId="0" applyFont="0" applyFill="0" applyBorder="0" applyAlignment="0" applyProtection="0"/>
    <xf numFmtId="0" fontId="17" fillId="0" borderId="0"/>
  </cellStyleXfs>
  <cellXfs count="235">
    <xf numFmtId="0" fontId="0" fillId="0" borderId="0" xfId="0">
      <alignment vertical="center"/>
    </xf>
    <xf numFmtId="0" fontId="1" fillId="2" borderId="0" xfId="50" applyFont="1" applyFill="1" applyAlignment="1">
      <alignment vertical="top"/>
    </xf>
    <xf numFmtId="0" fontId="2" fillId="2" borderId="0" xfId="50" applyFont="1" applyFill="1"/>
    <xf numFmtId="0" fontId="3" fillId="2" borderId="0" xfId="50" applyFont="1" applyFill="1"/>
    <xf numFmtId="0" fontId="3" fillId="2" borderId="1" xfId="50" applyFill="1" applyBorder="1"/>
    <xf numFmtId="0" fontId="3" fillId="2" borderId="0" xfId="50" applyFill="1" applyAlignment="1">
      <alignment horizontal="center"/>
    </xf>
    <xf numFmtId="178" fontId="4" fillId="2" borderId="0" xfId="50" applyNumberFormat="1" applyFont="1" applyFill="1" applyAlignment="1">
      <alignment horizontal="center"/>
    </xf>
    <xf numFmtId="0" fontId="5" fillId="2" borderId="0" xfId="50" applyFont="1" applyFill="1" applyAlignment="1">
      <alignment horizontal="center"/>
    </xf>
    <xf numFmtId="177" fontId="3" fillId="2" borderId="0" xfId="50" applyNumberFormat="1" applyFont="1" applyFill="1"/>
    <xf numFmtId="0" fontId="3" fillId="2" borderId="0" xfId="50" applyFont="1" applyFill="1" applyAlignment="1">
      <alignment horizontal="center"/>
    </xf>
    <xf numFmtId="176" fontId="3" fillId="2" borderId="0" xfId="50" applyNumberFormat="1" applyFont="1" applyFill="1" applyAlignment="1">
      <alignment horizontal="center"/>
    </xf>
    <xf numFmtId="177" fontId="3" fillId="2" borderId="0" xfId="50" applyNumberFormat="1" applyFill="1" applyAlignment="1">
      <alignment horizontal="right"/>
    </xf>
    <xf numFmtId="0" fontId="3" fillId="2" borderId="0" xfId="50" applyFill="1"/>
    <xf numFmtId="178" fontId="6" fillId="2" borderId="0" xfId="50" applyNumberFormat="1" applyFont="1" applyFill="1" applyAlignment="1">
      <alignment horizontal="left" vertical="center"/>
    </xf>
    <xf numFmtId="179" fontId="7" fillId="2" borderId="0" xfId="50" applyNumberFormat="1" applyFont="1" applyFill="1" applyAlignment="1">
      <alignment horizontal="left" vertical="center"/>
    </xf>
    <xf numFmtId="177" fontId="6" fillId="2" borderId="0" xfId="50" applyNumberFormat="1" applyFont="1" applyFill="1" applyAlignment="1">
      <alignment horizontal="left" vertical="center"/>
    </xf>
    <xf numFmtId="179" fontId="6" fillId="2" borderId="0" xfId="50" applyNumberFormat="1" applyFont="1" applyFill="1" applyAlignment="1">
      <alignment horizontal="center" vertical="center"/>
    </xf>
    <xf numFmtId="179" fontId="6" fillId="2" borderId="0" xfId="50" applyNumberFormat="1" applyFont="1" applyFill="1" applyAlignment="1">
      <alignment horizontal="left" vertical="center"/>
    </xf>
    <xf numFmtId="178" fontId="8" fillId="2" borderId="2" xfId="50" applyNumberFormat="1" applyFont="1" applyFill="1" applyBorder="1" applyAlignment="1">
      <alignment horizontal="center" vertical="center"/>
    </xf>
    <xf numFmtId="179" fontId="8" fillId="2" borderId="3" xfId="50" applyNumberFormat="1" applyFont="1" applyFill="1" applyBorder="1" applyAlignment="1">
      <alignment horizontal="center" vertical="center"/>
    </xf>
    <xf numFmtId="177" fontId="8" fillId="2" borderId="4" xfId="50" applyNumberFormat="1" applyFont="1" applyFill="1" applyBorder="1" applyAlignment="1">
      <alignment horizontal="center" vertical="center" wrapText="1"/>
    </xf>
    <xf numFmtId="179" fontId="8" fillId="2" borderId="3" xfId="50" applyNumberFormat="1" applyFont="1" applyFill="1" applyBorder="1" applyAlignment="1">
      <alignment horizontal="center"/>
    </xf>
    <xf numFmtId="179" fontId="8" fillId="2" borderId="5" xfId="50" applyNumberFormat="1" applyFont="1" applyFill="1" applyBorder="1" applyAlignment="1">
      <alignment horizontal="center"/>
    </xf>
    <xf numFmtId="177" fontId="8" fillId="2" borderId="6" xfId="50" applyNumberFormat="1" applyFont="1" applyFill="1" applyBorder="1" applyAlignment="1">
      <alignment horizontal="center" vertical="center" wrapText="1"/>
    </xf>
    <xf numFmtId="176" fontId="8" fillId="2" borderId="7" xfId="50" applyNumberFormat="1" applyFont="1" applyFill="1" applyBorder="1" applyAlignment="1">
      <alignment horizontal="center"/>
    </xf>
    <xf numFmtId="178" fontId="8" fillId="2" borderId="8" xfId="50" applyNumberFormat="1" applyFont="1" applyFill="1" applyBorder="1" applyAlignment="1">
      <alignment horizontal="center" vertical="center"/>
    </xf>
    <xf numFmtId="179" fontId="8" fillId="2" borderId="9" xfId="50" applyNumberFormat="1" applyFont="1" applyFill="1" applyBorder="1" applyAlignment="1">
      <alignment horizontal="center" vertical="center"/>
    </xf>
    <xf numFmtId="177" fontId="8" fillId="2" borderId="10" xfId="50" applyNumberFormat="1" applyFont="1" applyFill="1" applyBorder="1" applyAlignment="1">
      <alignment horizontal="center" vertical="center" wrapText="1"/>
    </xf>
    <xf numFmtId="179" fontId="8" fillId="2" borderId="9" xfId="50" applyNumberFormat="1" applyFont="1" applyFill="1" applyBorder="1" applyAlignment="1">
      <alignment horizontal="center"/>
    </xf>
    <xf numFmtId="179" fontId="8" fillId="2" borderId="11" xfId="50" applyNumberFormat="1" applyFont="1" applyFill="1" applyBorder="1" applyAlignment="1">
      <alignment horizontal="center"/>
    </xf>
    <xf numFmtId="177" fontId="8" fillId="2" borderId="12" xfId="50" applyNumberFormat="1" applyFont="1" applyFill="1" applyBorder="1" applyAlignment="1">
      <alignment horizontal="center" vertical="center" wrapText="1"/>
    </xf>
    <xf numFmtId="178" fontId="9" fillId="2" borderId="8" xfId="50" applyNumberFormat="1" applyFont="1" applyFill="1" applyBorder="1" applyAlignment="1">
      <alignment horizontal="center" vertical="center"/>
    </xf>
    <xf numFmtId="179" fontId="9" fillId="2" borderId="9" xfId="50" applyNumberFormat="1" applyFont="1" applyFill="1" applyBorder="1" applyAlignment="1">
      <alignment horizontal="center" vertical="center"/>
    </xf>
    <xf numFmtId="177" fontId="9" fillId="2" borderId="9" xfId="50" applyNumberFormat="1" applyFont="1" applyFill="1" applyBorder="1" applyAlignment="1">
      <alignment horizontal="right" vertical="center"/>
    </xf>
    <xf numFmtId="179" fontId="9" fillId="2" borderId="11" xfId="50" applyNumberFormat="1" applyFont="1" applyFill="1" applyBorder="1" applyAlignment="1">
      <alignment horizontal="center" vertical="center"/>
    </xf>
    <xf numFmtId="179" fontId="9" fillId="2" borderId="9" xfId="51" applyNumberFormat="1" applyFont="1" applyFill="1" applyBorder="1" applyAlignment="1">
      <alignment horizontal="center" vertical="center"/>
    </xf>
    <xf numFmtId="177" fontId="9" fillId="2" borderId="9" xfId="51" applyNumberFormat="1" applyFont="1" applyFill="1" applyBorder="1" applyAlignment="1">
      <alignment horizontal="right" vertical="center"/>
    </xf>
    <xf numFmtId="179" fontId="9" fillId="2" borderId="11" xfId="51" applyNumberFormat="1" applyFont="1" applyFill="1" applyBorder="1" applyAlignment="1">
      <alignment horizontal="center" vertical="center"/>
    </xf>
    <xf numFmtId="179" fontId="9" fillId="2" borderId="8" xfId="50" applyNumberFormat="1" applyFont="1" applyFill="1" applyBorder="1" applyAlignment="1">
      <alignment horizontal="center" vertical="center"/>
    </xf>
    <xf numFmtId="178" fontId="10" fillId="2" borderId="8" xfId="50" applyNumberFormat="1" applyFont="1" applyFill="1" applyBorder="1" applyAlignment="1">
      <alignment horizontal="center" vertical="center"/>
    </xf>
    <xf numFmtId="179" fontId="10" fillId="2" borderId="9" xfId="50" applyNumberFormat="1" applyFont="1" applyFill="1" applyBorder="1" applyAlignment="1">
      <alignment horizontal="center" vertical="center"/>
    </xf>
    <xf numFmtId="177" fontId="10" fillId="2" borderId="9" xfId="51" applyNumberFormat="1" applyFont="1" applyFill="1" applyBorder="1" applyAlignment="1">
      <alignment horizontal="right" vertical="center"/>
    </xf>
    <xf numFmtId="179" fontId="10" fillId="2" borderId="9" xfId="51" applyNumberFormat="1" applyFont="1" applyFill="1" applyBorder="1" applyAlignment="1">
      <alignment horizontal="center" vertical="center"/>
    </xf>
    <xf numFmtId="179" fontId="10" fillId="2" borderId="11" xfId="51" applyNumberFormat="1" applyFont="1" applyFill="1" applyBorder="1" applyAlignment="1">
      <alignment horizontal="center" vertical="center"/>
    </xf>
    <xf numFmtId="177" fontId="10" fillId="2" borderId="13" xfId="51" applyNumberFormat="1" applyFont="1" applyFill="1" applyBorder="1" applyAlignment="1">
      <alignment horizontal="right" vertical="center"/>
    </xf>
    <xf numFmtId="179" fontId="10" fillId="2" borderId="14" xfId="51" applyNumberFormat="1" applyFont="1" applyFill="1" applyBorder="1" applyAlignment="1">
      <alignment horizontal="center" vertical="center"/>
    </xf>
    <xf numFmtId="177" fontId="10" fillId="2" borderId="12" xfId="51" applyNumberFormat="1" applyFont="1" applyFill="1" applyBorder="1" applyAlignment="1">
      <alignment horizontal="right" vertical="center"/>
    </xf>
    <xf numFmtId="179" fontId="10" fillId="2" borderId="10" xfId="51" applyNumberFormat="1" applyFont="1" applyFill="1" applyBorder="1" applyAlignment="1">
      <alignment horizontal="center" vertical="center"/>
    </xf>
    <xf numFmtId="177" fontId="10" fillId="2" borderId="14" xfId="51" applyNumberFormat="1" applyFont="1" applyFill="1" applyBorder="1" applyAlignment="1">
      <alignment horizontal="right" vertical="center"/>
    </xf>
    <xf numFmtId="179" fontId="10" fillId="2" borderId="15" xfId="51" applyNumberFormat="1" applyFont="1" applyFill="1" applyBorder="1" applyAlignment="1">
      <alignment horizontal="center" vertical="center"/>
    </xf>
    <xf numFmtId="177" fontId="10" fillId="2" borderId="16" xfId="51" applyNumberFormat="1" applyFont="1" applyFill="1" applyBorder="1" applyAlignment="1">
      <alignment horizontal="right" vertical="center"/>
    </xf>
    <xf numFmtId="179" fontId="10" fillId="2" borderId="16" xfId="51" applyNumberFormat="1" applyFont="1" applyFill="1" applyBorder="1" applyAlignment="1">
      <alignment horizontal="center" vertical="center"/>
    </xf>
    <xf numFmtId="179" fontId="10" fillId="2" borderId="17" xfId="51" applyNumberFormat="1" applyFont="1" applyFill="1" applyBorder="1" applyAlignment="1">
      <alignment horizontal="center" vertical="center"/>
    </xf>
    <xf numFmtId="177" fontId="10" fillId="2" borderId="10" xfId="51" applyNumberFormat="1" applyFont="1" applyFill="1" applyBorder="1" applyAlignment="1">
      <alignment horizontal="right" vertical="center"/>
    </xf>
    <xf numFmtId="179" fontId="10" fillId="2" borderId="18" xfId="51" applyNumberFormat="1" applyFont="1" applyFill="1" applyBorder="1" applyAlignment="1">
      <alignment horizontal="center" vertical="center"/>
    </xf>
    <xf numFmtId="179" fontId="10" fillId="2" borderId="9" xfId="50" applyNumberFormat="1" applyFont="1" applyFill="1" applyBorder="1" applyAlignment="1">
      <alignment horizontal="center" vertical="center" wrapText="1"/>
    </xf>
    <xf numFmtId="176" fontId="6" fillId="2" borderId="0" xfId="50" applyNumberFormat="1" applyFont="1" applyFill="1" applyAlignment="1">
      <alignment horizontal="center" vertical="center"/>
    </xf>
    <xf numFmtId="177" fontId="6" fillId="2" borderId="0" xfId="50" applyNumberFormat="1" applyFont="1" applyFill="1" applyAlignment="1">
      <alignment horizontal="right" vertical="center"/>
    </xf>
    <xf numFmtId="176" fontId="8" fillId="2" borderId="19" xfId="50" applyNumberFormat="1" applyFont="1" applyFill="1" applyBorder="1" applyAlignment="1">
      <alignment horizontal="center"/>
    </xf>
    <xf numFmtId="176" fontId="8" fillId="2" borderId="20" xfId="50" applyNumberFormat="1" applyFont="1" applyFill="1" applyBorder="1" applyAlignment="1">
      <alignment horizontal="center"/>
    </xf>
    <xf numFmtId="177" fontId="8" fillId="2" borderId="21" xfId="50" applyNumberFormat="1" applyFont="1" applyFill="1" applyBorder="1" applyAlignment="1">
      <alignment horizontal="center" vertical="center" wrapText="1"/>
    </xf>
    <xf numFmtId="0" fontId="11" fillId="2" borderId="22" xfId="50" applyFont="1" applyFill="1" applyBorder="1" applyAlignment="1">
      <alignment horizontal="center"/>
    </xf>
    <xf numFmtId="176" fontId="8" fillId="2" borderId="9" xfId="50" applyNumberFormat="1" applyFont="1" applyFill="1" applyBorder="1" applyAlignment="1">
      <alignment horizontal="center"/>
    </xf>
    <xf numFmtId="177" fontId="8" fillId="2" borderId="23" xfId="50" applyNumberFormat="1" applyFont="1" applyFill="1" applyBorder="1" applyAlignment="1">
      <alignment horizontal="center" vertical="center" wrapText="1"/>
    </xf>
    <xf numFmtId="0" fontId="11" fillId="2" borderId="24" xfId="50" applyFont="1" applyFill="1" applyBorder="1" applyAlignment="1">
      <alignment horizontal="center"/>
    </xf>
    <xf numFmtId="176" fontId="9" fillId="2" borderId="9" xfId="50" applyNumberFormat="1" applyFont="1" applyFill="1" applyBorder="1" applyAlignment="1">
      <alignment horizontal="center" vertical="center"/>
    </xf>
    <xf numFmtId="177" fontId="9" fillId="2" borderId="25" xfId="50" applyNumberFormat="1" applyFont="1" applyFill="1" applyBorder="1" applyAlignment="1">
      <alignment horizontal="right" vertical="center"/>
    </xf>
    <xf numFmtId="179" fontId="3" fillId="2" borderId="26" xfId="50" applyNumberFormat="1" applyFill="1" applyBorder="1"/>
    <xf numFmtId="177" fontId="9" fillId="2" borderId="25" xfId="51" applyNumberFormat="1" applyFont="1" applyFill="1" applyBorder="1" applyAlignment="1">
      <alignment horizontal="right" vertical="center"/>
    </xf>
    <xf numFmtId="176" fontId="9" fillId="2" borderId="9" xfId="51" applyNumberFormat="1" applyFont="1" applyFill="1" applyBorder="1" applyAlignment="1">
      <alignment horizontal="center" vertical="center"/>
    </xf>
    <xf numFmtId="0" fontId="12" fillId="2" borderId="0" xfId="50" applyFont="1" applyFill="1"/>
    <xf numFmtId="0" fontId="3" fillId="2" borderId="26" xfId="50" applyFill="1" applyBorder="1"/>
    <xf numFmtId="179" fontId="13" fillId="2" borderId="0" xfId="50" applyNumberFormat="1" applyFont="1" applyFill="1"/>
    <xf numFmtId="176" fontId="10" fillId="2" borderId="9" xfId="51" applyNumberFormat="1" applyFont="1" applyFill="1" applyBorder="1" applyAlignment="1">
      <alignment horizontal="center" vertical="center"/>
    </xf>
    <xf numFmtId="177" fontId="10" fillId="2" borderId="25" xfId="51" applyNumberFormat="1" applyFont="1" applyFill="1" applyBorder="1" applyAlignment="1">
      <alignment horizontal="right" vertical="center"/>
    </xf>
    <xf numFmtId="0" fontId="14" fillId="2" borderId="26" xfId="50" applyFont="1" applyFill="1" applyBorder="1" applyAlignment="1">
      <alignment horizontal="left" vertical="center"/>
    </xf>
    <xf numFmtId="177" fontId="15" fillId="2" borderId="0" xfId="50" applyNumberFormat="1" applyFont="1" applyFill="1"/>
    <xf numFmtId="0" fontId="13" fillId="2" borderId="26" xfId="50" applyFont="1" applyFill="1" applyBorder="1" applyAlignment="1">
      <alignment horizontal="left" vertical="center"/>
    </xf>
    <xf numFmtId="176" fontId="10" fillId="2" borderId="14" xfId="51" applyNumberFormat="1" applyFont="1" applyFill="1" applyBorder="1" applyAlignment="1">
      <alignment horizontal="center" vertical="center"/>
    </xf>
    <xf numFmtId="177" fontId="10" fillId="2" borderId="27" xfId="51" applyNumberFormat="1" applyFont="1" applyFill="1" applyBorder="1" applyAlignment="1">
      <alignment horizontal="right" vertical="center"/>
    </xf>
    <xf numFmtId="177" fontId="3" fillId="2" borderId="0" xfId="50" applyNumberFormat="1" applyFill="1"/>
    <xf numFmtId="176" fontId="10" fillId="2" borderId="10" xfId="51" applyNumberFormat="1" applyFont="1" applyFill="1" applyBorder="1" applyAlignment="1">
      <alignment horizontal="center" vertical="center"/>
    </xf>
    <xf numFmtId="177" fontId="10" fillId="2" borderId="28" xfId="51" applyNumberFormat="1" applyFont="1" applyFill="1" applyBorder="1" applyAlignment="1">
      <alignment horizontal="right" vertical="center"/>
    </xf>
    <xf numFmtId="179" fontId="13" fillId="2" borderId="26" xfId="50" applyNumberFormat="1" applyFont="1" applyFill="1" applyBorder="1" applyAlignment="1">
      <alignment horizontal="left" vertical="center"/>
    </xf>
    <xf numFmtId="179" fontId="3" fillId="2" borderId="0" xfId="50" applyNumberFormat="1" applyFill="1"/>
    <xf numFmtId="177" fontId="10" fillId="2" borderId="29" xfId="51" applyNumberFormat="1" applyFont="1" applyFill="1" applyBorder="1" applyAlignment="1">
      <alignment horizontal="right" vertical="center"/>
    </xf>
    <xf numFmtId="0" fontId="16" fillId="2" borderId="26" xfId="50" applyFont="1" applyFill="1" applyBorder="1" applyAlignment="1">
      <alignment horizontal="center" vertical="center" wrapText="1"/>
    </xf>
    <xf numFmtId="179" fontId="14" fillId="2" borderId="26" xfId="50" applyNumberFormat="1" applyFont="1" applyFill="1" applyBorder="1" applyAlignment="1">
      <alignment horizontal="left" vertical="center"/>
    </xf>
    <xf numFmtId="0" fontId="2" fillId="2" borderId="26" xfId="50" applyFont="1" applyFill="1" applyBorder="1"/>
    <xf numFmtId="0" fontId="3" fillId="2" borderId="26" xfId="50" applyFont="1" applyFill="1" applyBorder="1"/>
    <xf numFmtId="0" fontId="17" fillId="2" borderId="26" xfId="50" applyFont="1" applyFill="1" applyBorder="1" applyAlignment="1">
      <alignment horizontal="left" vertical="center" wrapText="1"/>
    </xf>
    <xf numFmtId="179" fontId="10" fillId="2" borderId="8" xfId="50" applyNumberFormat="1" applyFont="1" applyFill="1" applyBorder="1" applyAlignment="1">
      <alignment horizontal="center" vertical="center"/>
    </xf>
    <xf numFmtId="177" fontId="10" fillId="2" borderId="9" xfId="50" applyNumberFormat="1" applyFont="1" applyFill="1" applyBorder="1" applyAlignment="1">
      <alignment horizontal="right" vertical="center"/>
    </xf>
    <xf numFmtId="179" fontId="10" fillId="2" borderId="11" xfId="50" applyNumberFormat="1" applyFont="1" applyFill="1" applyBorder="1" applyAlignment="1">
      <alignment horizontal="center" vertical="center"/>
    </xf>
    <xf numFmtId="0" fontId="18" fillId="2" borderId="26" xfId="50" applyFont="1" applyFill="1" applyBorder="1"/>
    <xf numFmtId="176" fontId="10" fillId="2" borderId="9" xfId="50" applyNumberFormat="1" applyFont="1" applyFill="1" applyBorder="1" applyAlignment="1">
      <alignment horizontal="center" vertical="center"/>
    </xf>
    <xf numFmtId="177" fontId="10" fillId="2" borderId="25" xfId="50" applyNumberFormat="1" applyFont="1" applyFill="1" applyBorder="1" applyAlignment="1">
      <alignment horizontal="right" vertical="center"/>
    </xf>
    <xf numFmtId="0" fontId="16" fillId="2" borderId="26" xfId="50" applyFont="1" applyFill="1" applyBorder="1" applyAlignment="1">
      <alignment horizontal="left" vertical="center" wrapText="1"/>
    </xf>
    <xf numFmtId="177" fontId="10" fillId="2" borderId="13" xfId="50" applyNumberFormat="1" applyFont="1" applyFill="1" applyBorder="1" applyAlignment="1">
      <alignment horizontal="right" vertical="center"/>
    </xf>
    <xf numFmtId="177" fontId="10" fillId="2" borderId="12" xfId="50" applyNumberFormat="1" applyFont="1" applyFill="1" applyBorder="1" applyAlignment="1">
      <alignment horizontal="right" vertical="center"/>
    </xf>
    <xf numFmtId="177" fontId="10" fillId="2" borderId="14" xfId="51" applyNumberFormat="1" applyFont="1" applyFill="1" applyBorder="1" applyAlignment="1">
      <alignment horizontal="center" vertical="center"/>
    </xf>
    <xf numFmtId="177" fontId="10" fillId="2" borderId="10" xfId="51" applyNumberFormat="1" applyFont="1" applyFill="1" applyBorder="1" applyAlignment="1">
      <alignment horizontal="center" vertical="center"/>
    </xf>
    <xf numFmtId="176" fontId="10" fillId="2" borderId="14" xfId="50" applyNumberFormat="1" applyFont="1" applyFill="1" applyBorder="1" applyAlignment="1">
      <alignment horizontal="center" vertical="center"/>
    </xf>
    <xf numFmtId="179" fontId="10" fillId="2" borderId="15" xfId="50" applyNumberFormat="1" applyFont="1" applyFill="1" applyBorder="1" applyAlignment="1">
      <alignment horizontal="center" vertical="center"/>
    </xf>
    <xf numFmtId="177" fontId="10" fillId="2" borderId="27" xfId="50" applyNumberFormat="1" applyFont="1" applyFill="1" applyBorder="1" applyAlignment="1">
      <alignment horizontal="right" vertical="center"/>
    </xf>
    <xf numFmtId="176" fontId="10" fillId="2" borderId="10" xfId="50" applyNumberFormat="1" applyFont="1" applyFill="1" applyBorder="1" applyAlignment="1">
      <alignment horizontal="center" vertical="center"/>
    </xf>
    <xf numFmtId="179" fontId="10" fillId="2" borderId="18" xfId="50" applyNumberFormat="1" applyFont="1" applyFill="1" applyBorder="1" applyAlignment="1">
      <alignment horizontal="center" vertical="center"/>
    </xf>
    <xf numFmtId="177" fontId="10" fillId="2" borderId="28" xfId="50" applyNumberFormat="1" applyFont="1" applyFill="1" applyBorder="1" applyAlignment="1">
      <alignment horizontal="right" vertical="center"/>
    </xf>
    <xf numFmtId="178" fontId="9" fillId="2" borderId="30" xfId="50" applyNumberFormat="1" applyFont="1" applyFill="1" applyBorder="1" applyAlignment="1">
      <alignment horizontal="center" vertical="center"/>
    </xf>
    <xf numFmtId="179" fontId="9" fillId="2" borderId="31" xfId="50" applyNumberFormat="1" applyFont="1" applyFill="1" applyBorder="1" applyAlignment="1">
      <alignment horizontal="center" vertical="center"/>
    </xf>
    <xf numFmtId="179" fontId="10" fillId="2" borderId="25" xfId="50" applyNumberFormat="1" applyFont="1" applyFill="1" applyBorder="1" applyAlignment="1">
      <alignment horizontal="center" vertical="center"/>
    </xf>
    <xf numFmtId="179" fontId="10" fillId="2" borderId="32" xfId="50" applyNumberFormat="1" applyFont="1" applyFill="1" applyBorder="1" applyAlignment="1">
      <alignment horizontal="center" vertical="center"/>
    </xf>
    <xf numFmtId="179" fontId="10" fillId="2" borderId="33" xfId="50" applyNumberFormat="1" applyFont="1" applyFill="1" applyBorder="1" applyAlignment="1">
      <alignment horizontal="center" vertical="center"/>
    </xf>
    <xf numFmtId="179" fontId="10" fillId="2" borderId="31" xfId="50" applyNumberFormat="1" applyFont="1" applyFill="1" applyBorder="1" applyAlignment="1">
      <alignment horizontal="center" vertical="center"/>
    </xf>
    <xf numFmtId="179" fontId="10" fillId="2" borderId="25" xfId="50" applyNumberFormat="1" applyFont="1" applyFill="1" applyBorder="1" applyAlignment="1">
      <alignment horizontal="center" vertical="center" wrapText="1"/>
    </xf>
    <xf numFmtId="179" fontId="9" fillId="2" borderId="25" xfId="50" applyNumberFormat="1" applyFont="1" applyFill="1" applyBorder="1" applyAlignment="1">
      <alignment horizontal="center" vertical="center"/>
    </xf>
    <xf numFmtId="179" fontId="9" fillId="2" borderId="32" xfId="50" applyNumberFormat="1" applyFont="1" applyFill="1" applyBorder="1" applyAlignment="1">
      <alignment horizontal="center" vertical="center"/>
    </xf>
    <xf numFmtId="179" fontId="9" fillId="2" borderId="34" xfId="50" applyNumberFormat="1" applyFont="1" applyFill="1" applyBorder="1" applyAlignment="1">
      <alignment horizontal="center" vertical="center"/>
    </xf>
    <xf numFmtId="178" fontId="9" fillId="2" borderId="35" xfId="50" applyNumberFormat="1" applyFont="1" applyFill="1" applyBorder="1" applyAlignment="1">
      <alignment horizontal="center" vertical="center"/>
    </xf>
    <xf numFmtId="179" fontId="9" fillId="2" borderId="36" xfId="50" applyNumberFormat="1" applyFont="1" applyFill="1" applyBorder="1" applyAlignment="1">
      <alignment horizontal="center" vertical="center"/>
    </xf>
    <xf numFmtId="177" fontId="9" fillId="2" borderId="36" xfId="50" applyNumberFormat="1" applyFont="1" applyFill="1" applyBorder="1" applyAlignment="1">
      <alignment horizontal="right" vertical="center"/>
    </xf>
    <xf numFmtId="179" fontId="9" fillId="2" borderId="36" xfId="51" applyNumberFormat="1" applyFont="1" applyFill="1" applyBorder="1" applyAlignment="1">
      <alignment horizontal="center" vertical="center"/>
    </xf>
    <xf numFmtId="179" fontId="9" fillId="2" borderId="37" xfId="50" applyNumberFormat="1" applyFont="1" applyFill="1" applyBorder="1" applyAlignment="1">
      <alignment horizontal="center" vertical="center"/>
    </xf>
    <xf numFmtId="0" fontId="13" fillId="2" borderId="0" xfId="50" applyFont="1" applyFill="1" applyAlignment="1">
      <alignment horizontal="center"/>
    </xf>
    <xf numFmtId="177" fontId="19" fillId="2" borderId="0" xfId="50" applyNumberFormat="1" applyFont="1" applyFill="1"/>
    <xf numFmtId="179" fontId="2" fillId="2" borderId="26" xfId="50" applyNumberFormat="1" applyFont="1" applyFill="1" applyBorder="1"/>
    <xf numFmtId="0" fontId="20" fillId="2" borderId="26" xfId="50" applyFont="1" applyFill="1" applyBorder="1"/>
    <xf numFmtId="0" fontId="17" fillId="2" borderId="26" xfId="50" applyFont="1" applyFill="1" applyBorder="1"/>
    <xf numFmtId="0" fontId="20" fillId="2" borderId="26" xfId="50" applyFont="1" applyFill="1" applyBorder="1" applyAlignment="1">
      <alignment horizontal="center"/>
    </xf>
    <xf numFmtId="179" fontId="19" fillId="2" borderId="26" xfId="50" applyNumberFormat="1" applyFont="1" applyFill="1" applyBorder="1" applyAlignment="1">
      <alignment horizontal="left" vertical="center"/>
    </xf>
    <xf numFmtId="176" fontId="9" fillId="2" borderId="36" xfId="50" applyNumberFormat="1" applyFont="1" applyFill="1" applyBorder="1" applyAlignment="1">
      <alignment horizontal="center" vertical="center"/>
    </xf>
    <xf numFmtId="177" fontId="9" fillId="2" borderId="38" xfId="50" applyNumberFormat="1" applyFont="1" applyFill="1" applyBorder="1" applyAlignment="1">
      <alignment horizontal="right" vertical="center"/>
    </xf>
    <xf numFmtId="0" fontId="3" fillId="2" borderId="39" xfId="50" applyFill="1" applyBorder="1"/>
    <xf numFmtId="177" fontId="19" fillId="2" borderId="0" xfId="50" applyNumberFormat="1" applyFont="1" applyFill="1" applyAlignment="1">
      <alignment horizontal="right"/>
    </xf>
    <xf numFmtId="178" fontId="21" fillId="2" borderId="0" xfId="50" applyNumberFormat="1" applyFont="1" applyFill="1" applyAlignment="1">
      <alignment horizontal="left"/>
    </xf>
    <xf numFmtId="0" fontId="21" fillId="2" borderId="0" xfId="50" applyFont="1" applyFill="1" applyAlignment="1">
      <alignment horizontal="left"/>
    </xf>
    <xf numFmtId="0" fontId="11" fillId="2" borderId="0" xfId="50" applyFont="1" applyFill="1" applyAlignment="1">
      <alignment horizontal="center"/>
    </xf>
    <xf numFmtId="178" fontId="3" fillId="2" borderId="0" xfId="50" applyNumberFormat="1" applyFill="1"/>
    <xf numFmtId="176" fontId="3" fillId="2" borderId="0" xfId="50" applyNumberFormat="1" applyFont="1" applyFill="1"/>
    <xf numFmtId="178" fontId="22" fillId="2" borderId="0" xfId="50" applyNumberFormat="1" applyFont="1" applyFill="1"/>
    <xf numFmtId="0" fontId="13" fillId="2" borderId="0" xfId="50" applyFont="1" applyFill="1"/>
    <xf numFmtId="0" fontId="3" fillId="2" borderId="0" xfId="50" applyFill="1" applyAlignment="1">
      <alignment horizontal="right"/>
    </xf>
    <xf numFmtId="176" fontId="3" fillId="2" borderId="0" xfId="50" applyNumberFormat="1" applyFill="1" applyAlignment="1">
      <alignment horizontal="center"/>
    </xf>
    <xf numFmtId="0" fontId="7" fillId="2" borderId="0" xfId="50" applyFont="1" applyFill="1" applyAlignment="1">
      <alignment horizontal="right" vertical="center"/>
    </xf>
    <xf numFmtId="179" fontId="6" fillId="2" borderId="0" xfId="50" applyNumberFormat="1" applyFont="1" applyFill="1" applyAlignment="1">
      <alignment horizontal="right" vertical="center"/>
    </xf>
    <xf numFmtId="179" fontId="7" fillId="2" borderId="0" xfId="50" applyNumberFormat="1" applyFont="1" applyFill="1" applyAlignment="1">
      <alignment vertical="center"/>
    </xf>
    <xf numFmtId="179" fontId="9" fillId="2" borderId="9" xfId="50" applyNumberFormat="1" applyFont="1" applyFill="1" applyBorder="1" applyAlignment="1">
      <alignment horizontal="right" vertical="center"/>
    </xf>
    <xf numFmtId="179" fontId="9" fillId="2" borderId="9" xfId="51" applyNumberFormat="1" applyFont="1" applyFill="1" applyBorder="1" applyAlignment="1">
      <alignment horizontal="right" vertical="center"/>
    </xf>
    <xf numFmtId="179" fontId="10" fillId="2" borderId="9" xfId="51" applyNumberFormat="1" applyFont="1" applyFill="1" applyBorder="1" applyAlignment="1">
      <alignment horizontal="right" vertical="center"/>
    </xf>
    <xf numFmtId="179" fontId="10" fillId="2" borderId="9" xfId="50" applyNumberFormat="1" applyFont="1" applyFill="1" applyBorder="1" applyAlignment="1">
      <alignment vertical="center"/>
    </xf>
    <xf numFmtId="179" fontId="10" fillId="2" borderId="9" xfId="51" applyNumberFormat="1" applyFont="1" applyFill="1" applyBorder="1" applyAlignment="1">
      <alignment vertical="center"/>
    </xf>
    <xf numFmtId="179" fontId="10" fillId="2" borderId="9" xfId="50" applyNumberFormat="1" applyFont="1" applyFill="1" applyBorder="1" applyAlignment="1">
      <alignment horizontal="right" vertical="center"/>
    </xf>
    <xf numFmtId="179" fontId="9" fillId="2" borderId="9" xfId="51" applyNumberFormat="1" applyFont="1" applyFill="1" applyBorder="1" applyAlignment="1">
      <alignment vertical="center"/>
    </xf>
    <xf numFmtId="179" fontId="19" fillId="2" borderId="0" xfId="50" applyNumberFormat="1" applyFont="1" applyFill="1"/>
    <xf numFmtId="176" fontId="3" fillId="2" borderId="0" xfId="50" applyNumberFormat="1" applyFill="1"/>
    <xf numFmtId="179" fontId="8" fillId="2" borderId="40" xfId="50" applyNumberFormat="1" applyFont="1" applyFill="1" applyBorder="1" applyAlignment="1">
      <alignment horizontal="center" vertical="center"/>
    </xf>
    <xf numFmtId="0" fontId="11" fillId="2" borderId="41" xfId="50" applyFont="1" applyFill="1" applyBorder="1" applyAlignment="1">
      <alignment horizontal="center"/>
    </xf>
    <xf numFmtId="179" fontId="9" fillId="2" borderId="40" xfId="50" applyNumberFormat="1" applyFont="1" applyFill="1" applyBorder="1" applyAlignment="1">
      <alignment horizontal="center" vertical="center"/>
    </xf>
    <xf numFmtId="179" fontId="9" fillId="2" borderId="40" xfId="51" applyNumberFormat="1" applyFont="1" applyFill="1" applyBorder="1" applyAlignment="1">
      <alignment horizontal="center" vertical="center"/>
    </xf>
    <xf numFmtId="0" fontId="23" fillId="2" borderId="40" xfId="50" applyFont="1" applyFill="1" applyBorder="1" applyAlignment="1">
      <alignment horizontal="center" vertical="center" wrapText="1"/>
    </xf>
    <xf numFmtId="0" fontId="1" fillId="2" borderId="0" xfId="50" applyFont="1" applyFill="1" applyAlignment="1">
      <alignment horizontal="left" vertical="center"/>
    </xf>
    <xf numFmtId="0" fontId="24" fillId="2" borderId="40" xfId="50" applyFont="1" applyFill="1" applyBorder="1" applyAlignment="1">
      <alignment horizontal="center" vertical="center" wrapText="1"/>
    </xf>
    <xf numFmtId="0" fontId="13" fillId="2" borderId="0" xfId="50" applyFont="1" applyFill="1" applyAlignment="1">
      <alignment horizontal="left" vertical="center"/>
    </xf>
    <xf numFmtId="179" fontId="25" fillId="2" borderId="42" xfId="51" applyNumberFormat="1" applyFont="1" applyFill="1" applyBorder="1" applyAlignment="1">
      <alignment horizontal="center" vertical="center" wrapText="1"/>
    </xf>
    <xf numFmtId="179" fontId="13" fillId="2" borderId="0" xfId="50" applyNumberFormat="1" applyFont="1" applyFill="1" applyAlignment="1">
      <alignment horizontal="left" vertical="center"/>
    </xf>
    <xf numFmtId="179" fontId="2" fillId="2" borderId="0" xfId="50" applyNumberFormat="1" applyFont="1" applyFill="1"/>
    <xf numFmtId="179" fontId="10" fillId="2" borderId="40" xfId="51" applyNumberFormat="1" applyFont="1" applyFill="1" applyBorder="1" applyAlignment="1">
      <alignment horizontal="center" vertical="center"/>
    </xf>
    <xf numFmtId="179" fontId="10" fillId="2" borderId="40" xfId="50" applyNumberFormat="1" applyFont="1" applyFill="1" applyBorder="1" applyAlignment="1">
      <alignment horizontal="center" vertical="center"/>
    </xf>
    <xf numFmtId="0" fontId="11" fillId="2" borderId="0" xfId="50" applyFont="1" applyFill="1"/>
    <xf numFmtId="0" fontId="3" fillId="2" borderId="41" xfId="50" applyFill="1" applyBorder="1" applyAlignment="1">
      <alignment horizontal="right" vertical="center"/>
    </xf>
    <xf numFmtId="0" fontId="26" fillId="2" borderId="0" xfId="50" applyFont="1" applyFill="1"/>
    <xf numFmtId="179" fontId="16" fillId="2" borderId="0" xfId="50" applyNumberFormat="1" applyFont="1" applyFill="1"/>
    <xf numFmtId="179" fontId="27" fillId="2" borderId="42" xfId="51" applyNumberFormat="1" applyFont="1" applyFill="1" applyBorder="1" applyAlignment="1">
      <alignment horizontal="center" vertical="center" wrapText="1"/>
    </xf>
    <xf numFmtId="179" fontId="28" fillId="2" borderId="0" xfId="50" applyNumberFormat="1" applyFont="1" applyFill="1" applyAlignment="1">
      <alignment horizontal="left" vertical="center"/>
    </xf>
    <xf numFmtId="179" fontId="26" fillId="2" borderId="0" xfId="50" applyNumberFormat="1" applyFont="1" applyFill="1"/>
    <xf numFmtId="0" fontId="3" fillId="2" borderId="0" xfId="50" applyFill="1" applyBorder="1"/>
    <xf numFmtId="179" fontId="11" fillId="2" borderId="0" xfId="50" applyNumberFormat="1" applyFont="1" applyFill="1"/>
    <xf numFmtId="179" fontId="3" fillId="2" borderId="41" xfId="50" applyNumberFormat="1" applyFill="1" applyBorder="1" applyAlignment="1">
      <alignment vertical="center"/>
    </xf>
    <xf numFmtId="0" fontId="3" fillId="2" borderId="41" xfId="50" applyFill="1" applyBorder="1" applyAlignment="1">
      <alignment vertical="center"/>
    </xf>
    <xf numFmtId="179" fontId="3" fillId="2" borderId="41" xfId="50" applyNumberFormat="1" applyFill="1" applyBorder="1" applyAlignment="1">
      <alignment horizontal="right" vertical="center"/>
    </xf>
    <xf numFmtId="176" fontId="8" fillId="2" borderId="3" xfId="50" applyNumberFormat="1" applyFont="1" applyFill="1" applyBorder="1" applyAlignment="1">
      <alignment horizontal="center"/>
    </xf>
    <xf numFmtId="179" fontId="10" fillId="2" borderId="32" xfId="50" applyNumberFormat="1" applyFont="1" applyFill="1" applyBorder="1" applyAlignment="1">
      <alignment horizontal="center" vertical="center" wrapText="1"/>
    </xf>
    <xf numFmtId="179" fontId="29" fillId="2" borderId="9" xfId="51" applyNumberFormat="1" applyFont="1" applyFill="1" applyBorder="1" applyAlignment="1">
      <alignment horizontal="center" vertical="center"/>
    </xf>
    <xf numFmtId="176" fontId="29" fillId="2" borderId="9" xfId="51" applyNumberFormat="1" applyFont="1" applyFill="1" applyBorder="1" applyAlignment="1">
      <alignment horizontal="center" vertical="center"/>
    </xf>
    <xf numFmtId="179" fontId="9" fillId="2" borderId="36" xfId="50" applyNumberFormat="1" applyFont="1" applyFill="1" applyBorder="1" applyAlignment="1">
      <alignment horizontal="right" vertical="center"/>
    </xf>
    <xf numFmtId="0" fontId="20" fillId="2" borderId="0" xfId="50" applyFont="1" applyFill="1"/>
    <xf numFmtId="0" fontId="17" fillId="2" borderId="0" xfId="50" applyFont="1" applyFill="1"/>
    <xf numFmtId="179" fontId="20" fillId="2" borderId="0" xfId="50" applyNumberFormat="1" applyFont="1" applyFill="1"/>
    <xf numFmtId="179" fontId="10" fillId="2" borderId="33" xfId="50" applyNumberFormat="1" applyFont="1" applyFill="1" applyBorder="1" applyAlignment="1">
      <alignment horizontal="center" vertical="center" wrapText="1"/>
    </xf>
    <xf numFmtId="0" fontId="20" fillId="2" borderId="0" xfId="50" applyFont="1" applyFill="1" applyAlignment="1">
      <alignment horizontal="center"/>
    </xf>
    <xf numFmtId="0" fontId="24" fillId="2" borderId="43" xfId="50" applyFont="1" applyFill="1" applyBorder="1" applyAlignment="1">
      <alignment horizontal="center" vertical="center" wrapText="1"/>
    </xf>
    <xf numFmtId="176" fontId="10" fillId="2" borderId="11" xfId="50" applyNumberFormat="1" applyFont="1" applyFill="1" applyBorder="1" applyAlignment="1">
      <alignment horizontal="center" vertical="center"/>
    </xf>
    <xf numFmtId="179" fontId="29" fillId="2" borderId="11" xfId="51" applyNumberFormat="1" applyFont="1" applyFill="1" applyBorder="1" applyAlignment="1">
      <alignment horizontal="center" vertical="center"/>
    </xf>
    <xf numFmtId="179" fontId="29" fillId="2" borderId="40" xfId="51" applyNumberFormat="1" applyFont="1" applyFill="1" applyBorder="1" applyAlignment="1">
      <alignment horizontal="center" vertical="center"/>
    </xf>
    <xf numFmtId="179" fontId="19" fillId="2" borderId="0" xfId="50" applyNumberFormat="1" applyFont="1" applyFill="1" applyAlignment="1">
      <alignment horizontal="left" vertical="center"/>
    </xf>
    <xf numFmtId="178" fontId="30" fillId="2" borderId="0" xfId="50" applyNumberFormat="1" applyFont="1" applyFill="1" applyAlignment="1">
      <alignment horizontal="center"/>
    </xf>
    <xf numFmtId="177" fontId="3" fillId="2" borderId="0" xfId="50" applyNumberFormat="1" applyFill="1" applyAlignment="1">
      <alignment horizontal="center"/>
    </xf>
    <xf numFmtId="178" fontId="31" fillId="2" borderId="0" xfId="50" applyNumberFormat="1" applyFont="1" applyFill="1" applyAlignment="1">
      <alignment horizontal="center"/>
    </xf>
    <xf numFmtId="177" fontId="3" fillId="2" borderId="0" xfId="50" applyNumberFormat="1" applyFont="1" applyFill="1" applyAlignment="1">
      <alignment horizontal="center"/>
    </xf>
    <xf numFmtId="177" fontId="3" fillId="2" borderId="0" xfId="50" applyNumberFormat="1" applyFont="1" applyFill="1" applyAlignment="1">
      <alignment horizontal="right"/>
    </xf>
    <xf numFmtId="177" fontId="3" fillId="2" borderId="0" xfId="50" applyNumberFormat="1" applyFont="1" applyFill="1" applyAlignment="1"/>
    <xf numFmtId="179" fontId="32" fillId="2" borderId="0" xfId="50" applyNumberFormat="1" applyFont="1" applyFill="1" applyAlignment="1">
      <alignment horizontal="center" vertical="center"/>
    </xf>
    <xf numFmtId="179" fontId="33" fillId="2" borderId="0" xfId="50" applyNumberFormat="1" applyFont="1" applyFill="1" applyAlignment="1">
      <alignment horizontal="center" vertical="center"/>
    </xf>
    <xf numFmtId="178" fontId="34" fillId="2" borderId="1" xfId="50" applyNumberFormat="1" applyFont="1" applyFill="1" applyBorder="1" applyAlignment="1">
      <alignment horizontal="center" vertical="center"/>
    </xf>
    <xf numFmtId="179" fontId="34" fillId="2" borderId="1" xfId="50" applyNumberFormat="1" applyFont="1" applyFill="1" applyBorder="1" applyAlignment="1">
      <alignment horizontal="center" vertical="center"/>
    </xf>
    <xf numFmtId="177" fontId="34" fillId="2" borderId="1" xfId="50" applyNumberFormat="1" applyFont="1" applyFill="1" applyBorder="1" applyAlignment="1">
      <alignment horizontal="center" vertical="center" wrapText="1"/>
    </xf>
    <xf numFmtId="176" fontId="34" fillId="2" borderId="44" xfId="50" applyNumberFormat="1" applyFont="1" applyFill="1" applyBorder="1" applyAlignment="1">
      <alignment horizontal="center" vertical="center"/>
    </xf>
    <xf numFmtId="176" fontId="34" fillId="2" borderId="45" xfId="50" applyNumberFormat="1" applyFont="1" applyFill="1" applyBorder="1" applyAlignment="1">
      <alignment horizontal="center" vertical="center"/>
    </xf>
    <xf numFmtId="176" fontId="34" fillId="2" borderId="1" xfId="50" applyNumberFormat="1" applyFont="1" applyFill="1" applyBorder="1" applyAlignment="1">
      <alignment horizontal="center" vertical="center"/>
    </xf>
    <xf numFmtId="178" fontId="9" fillId="2" borderId="1" xfId="50" applyNumberFormat="1" applyFont="1" applyFill="1" applyBorder="1" applyAlignment="1">
      <alignment horizontal="center" vertical="center"/>
    </xf>
    <xf numFmtId="179" fontId="9" fillId="2" borderId="1" xfId="50" applyNumberFormat="1" applyFont="1" applyFill="1" applyBorder="1" applyAlignment="1">
      <alignment horizontal="center" vertical="center"/>
    </xf>
    <xf numFmtId="0" fontId="10" fillId="2" borderId="1" xfId="51" applyNumberFormat="1" applyFont="1" applyFill="1" applyBorder="1" applyAlignment="1">
      <alignment horizontal="right" vertical="center"/>
    </xf>
    <xf numFmtId="0" fontId="10" fillId="2" borderId="1" xfId="50" applyNumberFormat="1" applyFont="1" applyFill="1" applyBorder="1" applyAlignment="1">
      <alignment horizontal="right" vertical="center"/>
    </xf>
    <xf numFmtId="179" fontId="10" fillId="2" borderId="1" xfId="51" applyNumberFormat="1" applyFont="1" applyFill="1" applyBorder="1" applyAlignment="1">
      <alignment horizontal="center" vertical="center"/>
    </xf>
    <xf numFmtId="0" fontId="10" fillId="2" borderId="1" xfId="50" applyNumberFormat="1" applyFont="1" applyFill="1" applyBorder="1" applyAlignment="1">
      <alignment horizontal="center" vertical="center"/>
    </xf>
    <xf numFmtId="179" fontId="10" fillId="2" borderId="1" xfId="50" applyNumberFormat="1" applyFont="1" applyFill="1" applyBorder="1" applyAlignment="1">
      <alignment horizontal="center" vertical="center"/>
    </xf>
    <xf numFmtId="177" fontId="10" fillId="2" borderId="1" xfId="51" applyNumberFormat="1" applyFont="1" applyFill="1" applyBorder="1" applyAlignment="1">
      <alignment horizontal="right" vertical="center"/>
    </xf>
    <xf numFmtId="176" fontId="10" fillId="2" borderId="1" xfId="51" applyNumberFormat="1" applyFont="1" applyFill="1" applyBorder="1" applyAlignment="1">
      <alignment horizontal="center" vertical="center"/>
    </xf>
    <xf numFmtId="178" fontId="10" fillId="2" borderId="1" xfId="50" applyNumberFormat="1" applyFont="1" applyFill="1" applyBorder="1" applyAlignment="1">
      <alignment horizontal="center" vertical="center"/>
    </xf>
    <xf numFmtId="177" fontId="10" fillId="2" borderId="1" xfId="50" applyNumberFormat="1" applyFont="1" applyFill="1" applyBorder="1" applyAlignment="1">
      <alignment vertical="center"/>
    </xf>
    <xf numFmtId="177" fontId="10" fillId="2" borderId="1" xfId="51" applyNumberFormat="1" applyFont="1" applyFill="1" applyBorder="1" applyAlignment="1">
      <alignment vertical="center"/>
    </xf>
    <xf numFmtId="177" fontId="10" fillId="2" borderId="1" xfId="50" applyNumberFormat="1" applyFont="1" applyFill="1" applyBorder="1" applyAlignment="1">
      <alignment horizontal="right" vertical="center"/>
    </xf>
    <xf numFmtId="0" fontId="3" fillId="2" borderId="0" xfId="50" applyFont="1" applyFill="1" applyAlignment="1"/>
    <xf numFmtId="176" fontId="34" fillId="2" borderId="40" xfId="50" applyNumberFormat="1" applyFont="1" applyFill="1" applyBorder="1" applyAlignment="1">
      <alignment horizontal="center" vertical="center"/>
    </xf>
    <xf numFmtId="177" fontId="35" fillId="2" borderId="0" xfId="50" applyNumberFormat="1" applyFont="1" applyFill="1"/>
    <xf numFmtId="177" fontId="17" fillId="2" borderId="0" xfId="50" applyNumberFormat="1" applyFont="1" applyFill="1"/>
    <xf numFmtId="177" fontId="20" fillId="2" borderId="0" xfId="50" applyNumberFormat="1" applyFont="1" applyFill="1" applyAlignment="1">
      <alignment horizontal="center"/>
    </xf>
    <xf numFmtId="0" fontId="24" fillId="2" borderId="42" xfId="50" applyFont="1" applyFill="1" applyBorder="1" applyAlignment="1">
      <alignment horizontal="center" vertical="center" wrapText="1"/>
    </xf>
    <xf numFmtId="176" fontId="10" fillId="2" borderId="1" xfId="50" applyNumberFormat="1" applyFont="1" applyFill="1" applyBorder="1" applyAlignment="1">
      <alignment horizontal="center" vertical="center"/>
    </xf>
    <xf numFmtId="179" fontId="10" fillId="2" borderId="1" xfId="50" applyNumberFormat="1" applyFont="1" applyFill="1" applyBorder="1" applyAlignment="1">
      <alignment horizontal="center" vertical="center" wrapText="1"/>
    </xf>
    <xf numFmtId="179" fontId="29" fillId="2" borderId="1" xfId="51" applyNumberFormat="1" applyFont="1" applyFill="1" applyBorder="1" applyAlignment="1">
      <alignment horizontal="center" vertical="center"/>
    </xf>
    <xf numFmtId="176" fontId="29" fillId="2" borderId="1" xfId="51" applyNumberFormat="1" applyFont="1" applyFill="1" applyBorder="1" applyAlignment="1">
      <alignment horizontal="center" vertical="center"/>
    </xf>
    <xf numFmtId="178" fontId="36" fillId="2" borderId="0" xfId="50" applyNumberFormat="1" applyFont="1" applyFill="1" applyAlignment="1">
      <alignment horizontal="left"/>
    </xf>
    <xf numFmtId="178" fontId="3" fillId="2" borderId="0" xfId="50" applyNumberFormat="1" applyFont="1" applyFill="1"/>
    <xf numFmtId="178" fontId="19" fillId="2" borderId="0" xfId="50" applyNumberFormat="1" applyFont="1" applyFill="1"/>
    <xf numFmtId="179" fontId="10" fillId="2" borderId="1" xfId="51" applyNumberFormat="1" applyFont="1" applyFill="1" applyBorder="1" applyAlignment="1" quotePrefix="1">
      <alignment horizontal="center" vertical="center"/>
    </xf>
    <xf numFmtId="179" fontId="10" fillId="2" borderId="1" xfId="50" applyNumberFormat="1" applyFont="1" applyFill="1" applyBorder="1" applyAlignment="1" quotePrefix="1">
      <alignment horizontal="center" vertical="center"/>
    </xf>
    <xf numFmtId="179" fontId="10" fillId="2" borderId="9" xfId="51" applyNumberFormat="1" applyFont="1" applyFill="1" applyBorder="1" applyAlignment="1" quotePrefix="1">
      <alignment horizontal="center" vertical="center"/>
    </xf>
    <xf numFmtId="179" fontId="9" fillId="2" borderId="9" xfId="51" applyNumberFormat="1" applyFont="1" applyFill="1" applyBorder="1" applyAlignment="1" quotePrefix="1">
      <alignment horizontal="center" vertical="center"/>
    </xf>
    <xf numFmtId="179" fontId="9" fillId="2" borderId="25" xfId="50" applyNumberFormat="1" applyFont="1" applyFill="1" applyBorder="1" applyAlignment="1" quotePrefix="1">
      <alignment horizontal="center" vertical="center"/>
    </xf>
    <xf numFmtId="179" fontId="9" fillId="2" borderId="36" xfId="51" applyNumberFormat="1" applyFont="1" applyFill="1" applyBorder="1" applyAlignment="1" quotePrefix="1">
      <alignment horizontal="center" vertical="center"/>
    </xf>
    <xf numFmtId="179" fontId="10" fillId="2" borderId="14" xfId="51" applyNumberFormat="1" applyFont="1" applyFill="1" applyBorder="1" applyAlignment="1" quotePrefix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千位分隔 2" xfId="51"/>
    <cellStyle name="常规 4" xfId="52"/>
  </cellStyles>
  <tableStyles count="0" defaultTableStyle="TableStyleMedium2"/>
  <colors>
    <mruColors>
      <color rgb="00C3ABC5"/>
      <color rgb="00B7A6CA"/>
      <color rgb="00C09DD3"/>
      <color rgb="00CEA2C8"/>
      <color rgb="00FB97F6"/>
      <color rgb="00A887F9"/>
      <color rgb="00CC99FF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D5FDEA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Y8385"/>
  <sheetViews>
    <sheetView showGridLines="0" showZeros="0" zoomScale="80" zoomScaleNormal="80" defaultGridColor="0" colorId="22" topLeftCell="A328" workbookViewId="0">
      <selection activeCell="A329" sqref="$A329:$XFD341"/>
    </sheetView>
  </sheetViews>
  <sheetFormatPr defaultColWidth="14.3833333333333" defaultRowHeight="23.25"/>
  <cols>
    <col min="1" max="1" width="7.75" style="195" customWidth="1"/>
    <col min="2" max="2" width="32.775" style="7" customWidth="1"/>
    <col min="3" max="3" width="13.1333333333333" style="196" customWidth="1"/>
    <col min="4" max="4" width="13.3833333333333" style="11" customWidth="1"/>
    <col min="5" max="5" width="14.5" style="80" customWidth="1"/>
    <col min="6" max="6" width="13.8833333333333" style="80" customWidth="1"/>
    <col min="7" max="7" width="9.25" style="5" customWidth="1"/>
    <col min="8" max="8" width="13.8833333333333" style="142" customWidth="1"/>
    <col min="9" max="9" width="14.025" style="5" customWidth="1"/>
    <col min="10" max="10" width="13.25" style="5" hidden="1" customWidth="1"/>
    <col min="11" max="11" width="19" style="12" hidden="1" customWidth="1"/>
    <col min="12" max="12" width="16" style="12" hidden="1" customWidth="1"/>
    <col min="13" max="13" width="16.1333333333333" style="12" hidden="1" customWidth="1"/>
    <col min="14" max="14" width="16.5" style="12" hidden="1" customWidth="1"/>
    <col min="15" max="15" width="13.3833333333333" style="12" customWidth="1"/>
    <col min="16" max="16384" width="14.3833333333333" style="12"/>
  </cols>
  <sheetData>
    <row r="1" s="7" customFormat="1" ht="16" customHeight="1" spans="1:15">
      <c r="A1" s="197" t="s">
        <v>0</v>
      </c>
      <c r="C1" s="198"/>
      <c r="D1" s="199"/>
      <c r="E1" s="200"/>
      <c r="F1" s="200"/>
      <c r="G1" s="9"/>
      <c r="H1" s="10"/>
      <c r="I1" s="9"/>
      <c r="J1" s="9"/>
      <c r="K1" s="222"/>
      <c r="L1" s="222"/>
      <c r="M1" s="222"/>
      <c r="N1" s="222"/>
      <c r="O1" s="222"/>
    </row>
    <row r="2" s="1" customFormat="1" ht="42" customHeight="1" spans="1:10">
      <c r="A2" s="201" t="s">
        <v>1</v>
      </c>
      <c r="B2" s="202"/>
      <c r="C2" s="202"/>
      <c r="D2" s="202"/>
      <c r="E2" s="202"/>
      <c r="F2" s="202"/>
      <c r="G2" s="202"/>
      <c r="H2" s="202"/>
      <c r="I2" s="202"/>
      <c r="J2" s="16"/>
    </row>
    <row r="3" ht="18" customHeight="1" spans="1:11">
      <c r="A3" s="203" t="s">
        <v>2</v>
      </c>
      <c r="B3" s="204" t="s">
        <v>3</v>
      </c>
      <c r="C3" s="205" t="s">
        <v>4</v>
      </c>
      <c r="D3" s="205" t="s">
        <v>5</v>
      </c>
      <c r="E3" s="205" t="s">
        <v>6</v>
      </c>
      <c r="F3" s="205" t="s">
        <v>7</v>
      </c>
      <c r="G3" s="206" t="s">
        <v>8</v>
      </c>
      <c r="H3" s="207"/>
      <c r="I3" s="223"/>
      <c r="J3" s="155" t="s">
        <v>9</v>
      </c>
      <c r="K3" s="156"/>
    </row>
    <row r="4" ht="19.5" customHeight="1" spans="1:11">
      <c r="A4" s="203"/>
      <c r="B4" s="204"/>
      <c r="C4" s="205"/>
      <c r="D4" s="205"/>
      <c r="E4" s="205"/>
      <c r="F4" s="205"/>
      <c r="G4" s="204" t="s">
        <v>10</v>
      </c>
      <c r="H4" s="208" t="s">
        <v>11</v>
      </c>
      <c r="I4" s="204" t="s">
        <v>12</v>
      </c>
      <c r="J4" s="155"/>
      <c r="K4" s="156"/>
    </row>
    <row r="5" ht="24.95" customHeight="1" spans="1:10">
      <c r="A5" s="209" t="s">
        <v>13</v>
      </c>
      <c r="B5" s="210" t="s">
        <v>14</v>
      </c>
      <c r="C5" s="211">
        <v>39627.6251</v>
      </c>
      <c r="D5" s="212">
        <v>2607.0367</v>
      </c>
      <c r="E5" s="212">
        <v>8020.8495</v>
      </c>
      <c r="F5" s="212">
        <v>50263.4155</v>
      </c>
      <c r="G5" s="235" t="s">
        <v>15</v>
      </c>
      <c r="H5" s="214">
        <v>85186.16</v>
      </c>
      <c r="I5" s="214">
        <v>5900</v>
      </c>
      <c r="J5" s="157"/>
    </row>
    <row r="6" ht="24.95" customHeight="1" spans="1:10">
      <c r="A6" s="215" t="s">
        <v>16</v>
      </c>
      <c r="B6" s="215" t="s">
        <v>17</v>
      </c>
      <c r="C6" s="216">
        <f>图书馆新馆!C175</f>
        <v>238852234.4</v>
      </c>
      <c r="D6" s="216">
        <f>图书馆新馆!D175</f>
        <v>17639992</v>
      </c>
      <c r="E6" s="216">
        <f>图书馆新馆!E175</f>
        <v>50957762.1</v>
      </c>
      <c r="F6" s="216">
        <f>图书馆新馆!F175</f>
        <v>307529030.5</v>
      </c>
      <c r="G6" s="235" t="s">
        <v>15</v>
      </c>
      <c r="H6" s="217">
        <f>图书馆新馆!H175</f>
        <v>51636.59</v>
      </c>
      <c r="I6" s="213">
        <f t="shared" ref="I6:I8" si="0">F6/H6</f>
        <v>5955.64173583112</v>
      </c>
      <c r="J6" s="158"/>
    </row>
    <row r="7" ht="24.95" hidden="1" customHeight="1" spans="1:10">
      <c r="A7" s="218" t="s">
        <v>18</v>
      </c>
      <c r="B7" s="215" t="s">
        <v>19</v>
      </c>
      <c r="C7" s="216">
        <f t="shared" ref="C7:F7" si="1">C8+C15+C23</f>
        <v>28697832</v>
      </c>
      <c r="D7" s="216">
        <f t="shared" si="1"/>
        <v>1629969</v>
      </c>
      <c r="E7" s="216">
        <f t="shared" si="1"/>
        <v>7195731</v>
      </c>
      <c r="F7" s="216">
        <f t="shared" si="1"/>
        <v>37523532</v>
      </c>
      <c r="G7" s="235" t="s">
        <v>15</v>
      </c>
      <c r="H7" s="217">
        <v>6243.74</v>
      </c>
      <c r="I7" s="213">
        <f t="shared" si="0"/>
        <v>6009.78452017541</v>
      </c>
      <c r="J7" s="158"/>
    </row>
    <row r="8" ht="24.95" hidden="1" customHeight="1" spans="1:10">
      <c r="A8" s="215">
        <v>1</v>
      </c>
      <c r="B8" s="215" t="s">
        <v>20</v>
      </c>
      <c r="C8" s="216">
        <f t="shared" ref="C8:F8" si="2">SUM(C9:C13)</f>
        <v>27957033</v>
      </c>
      <c r="D8" s="216">
        <f t="shared" si="2"/>
        <v>0</v>
      </c>
      <c r="E8" s="216">
        <f t="shared" si="2"/>
        <v>0</v>
      </c>
      <c r="F8" s="216">
        <f t="shared" si="2"/>
        <v>27957033</v>
      </c>
      <c r="G8" s="235" t="s">
        <v>15</v>
      </c>
      <c r="H8" s="217">
        <f>H7</f>
        <v>6243.74</v>
      </c>
      <c r="I8" s="213">
        <f t="shared" si="0"/>
        <v>4477.61005423032</v>
      </c>
      <c r="J8" s="158"/>
    </row>
    <row r="9" ht="24.95" hidden="1" customHeight="1" spans="1:10">
      <c r="A9" s="218">
        <v>1.1</v>
      </c>
      <c r="B9" s="215" t="s">
        <v>21</v>
      </c>
      <c r="C9" s="216">
        <f t="shared" ref="C9:C13" si="3">F9</f>
        <v>1880000</v>
      </c>
      <c r="D9" s="216"/>
      <c r="E9" s="216"/>
      <c r="F9" s="216">
        <f>H9*I9</f>
        <v>1880000</v>
      </c>
      <c r="G9" s="235" t="s">
        <v>22</v>
      </c>
      <c r="H9" s="217">
        <v>376</v>
      </c>
      <c r="I9" s="213">
        <v>5000</v>
      </c>
      <c r="J9" s="158"/>
    </row>
    <row r="10" ht="24.95" hidden="1" customHeight="1" spans="1:10">
      <c r="A10" s="218">
        <v>1.2</v>
      </c>
      <c r="B10" s="215" t="s">
        <v>23</v>
      </c>
      <c r="C10" s="216">
        <f t="shared" si="3"/>
        <v>1836413</v>
      </c>
      <c r="D10" s="219"/>
      <c r="E10" s="220"/>
      <c r="F10" s="216">
        <v>1836413</v>
      </c>
      <c r="G10" s="235" t="s">
        <v>15</v>
      </c>
      <c r="H10" s="217">
        <f>H7</f>
        <v>6243.74</v>
      </c>
      <c r="I10" s="213">
        <f t="shared" ref="I10:I12" si="4">F10/H10</f>
        <v>294.120671264338</v>
      </c>
      <c r="J10" s="158"/>
    </row>
    <row r="11" ht="24.95" hidden="1" customHeight="1" spans="1:10">
      <c r="A11" s="218">
        <v>1.3</v>
      </c>
      <c r="B11" s="215" t="s">
        <v>24</v>
      </c>
      <c r="C11" s="216">
        <f t="shared" si="3"/>
        <v>20562274</v>
      </c>
      <c r="D11" s="219"/>
      <c r="E11" s="220"/>
      <c r="F11" s="216">
        <v>20562274</v>
      </c>
      <c r="G11" s="235" t="s">
        <v>15</v>
      </c>
      <c r="H11" s="217">
        <f>H8</f>
        <v>6243.74</v>
      </c>
      <c r="I11" s="213">
        <f t="shared" si="4"/>
        <v>3293.26237159139</v>
      </c>
      <c r="J11" s="158"/>
    </row>
    <row r="12" ht="24.95" hidden="1" customHeight="1" spans="1:13">
      <c r="A12" s="218">
        <v>1.4</v>
      </c>
      <c r="B12" s="215" t="s">
        <v>25</v>
      </c>
      <c r="C12" s="216">
        <f t="shared" si="3"/>
        <v>1721445</v>
      </c>
      <c r="D12" s="219"/>
      <c r="E12" s="220"/>
      <c r="F12" s="216">
        <v>1721445</v>
      </c>
      <c r="G12" s="235" t="s">
        <v>15</v>
      </c>
      <c r="H12" s="217">
        <f>+H11</f>
        <v>6243.74</v>
      </c>
      <c r="I12" s="213">
        <f t="shared" si="4"/>
        <v>275.707348480238</v>
      </c>
      <c r="J12" s="157"/>
      <c r="K12" s="84">
        <f>F343-503530000</f>
        <v>-895845.399999976</v>
      </c>
      <c r="L12" s="84"/>
      <c r="M12" s="154">
        <f>28*30/H343</f>
        <v>0.00986075672386219</v>
      </c>
    </row>
    <row r="13" ht="24.95" hidden="1" customHeight="1" spans="1:13">
      <c r="A13" s="218">
        <v>1.5</v>
      </c>
      <c r="B13" s="215" t="s">
        <v>26</v>
      </c>
      <c r="C13" s="216">
        <f t="shared" si="3"/>
        <v>1956901</v>
      </c>
      <c r="D13" s="219"/>
      <c r="E13" s="220"/>
      <c r="F13" s="216">
        <v>1956901</v>
      </c>
      <c r="G13" s="235" t="s">
        <v>15</v>
      </c>
      <c r="H13" s="217">
        <f>H8</f>
        <v>6243.74</v>
      </c>
      <c r="I13" s="213">
        <f t="shared" ref="I13" si="5">F13/H13</f>
        <v>313.418079548476</v>
      </c>
      <c r="J13" s="157"/>
      <c r="M13" s="12">
        <f>+H6*M12</f>
        <v>509.175852039815</v>
      </c>
    </row>
    <row r="14" ht="24.95" hidden="1" customHeight="1" spans="1:13">
      <c r="A14" s="218"/>
      <c r="B14" s="215"/>
      <c r="C14" s="216"/>
      <c r="D14" s="216"/>
      <c r="E14" s="216"/>
      <c r="F14" s="216"/>
      <c r="G14" s="213"/>
      <c r="H14" s="217"/>
      <c r="I14" s="213"/>
      <c r="J14" s="12"/>
      <c r="M14" s="12">
        <f>+H177*M12</f>
        <v>145.71102160257</v>
      </c>
    </row>
    <row r="15" ht="24.95" hidden="1" customHeight="1" spans="1:13">
      <c r="A15" s="215">
        <v>2</v>
      </c>
      <c r="B15" s="215" t="s">
        <v>27</v>
      </c>
      <c r="C15" s="216">
        <f t="shared" ref="C15:F15" si="6">SUM(C16:C21)</f>
        <v>0</v>
      </c>
      <c r="D15" s="216">
        <f t="shared" si="6"/>
        <v>1388429</v>
      </c>
      <c r="E15" s="216">
        <f t="shared" si="6"/>
        <v>6536431</v>
      </c>
      <c r="F15" s="216">
        <f t="shared" si="6"/>
        <v>7924860</v>
      </c>
      <c r="G15" s="235" t="s">
        <v>15</v>
      </c>
      <c r="H15" s="217">
        <f>H8</f>
        <v>6243.74</v>
      </c>
      <c r="I15" s="213">
        <f t="shared" ref="I15:I21" si="7">F15/H15</f>
        <v>1269.24887967789</v>
      </c>
      <c r="J15" s="185"/>
      <c r="K15" s="224"/>
      <c r="M15" s="12">
        <f>+H226*M12</f>
        <v>185.113126357615</v>
      </c>
    </row>
    <row r="16" ht="24.95" hidden="1" customHeight="1" spans="1:11">
      <c r="A16" s="218">
        <v>2.1</v>
      </c>
      <c r="B16" s="215" t="s">
        <v>28</v>
      </c>
      <c r="C16" s="216"/>
      <c r="D16" s="221">
        <v>357451</v>
      </c>
      <c r="E16" s="216">
        <f t="shared" ref="E16:E21" si="8">F16-D16</f>
        <v>471508</v>
      </c>
      <c r="F16" s="216">
        <v>828959</v>
      </c>
      <c r="G16" s="235" t="s">
        <v>15</v>
      </c>
      <c r="H16" s="217">
        <f>H15</f>
        <v>6243.74</v>
      </c>
      <c r="I16" s="213">
        <f t="shared" si="7"/>
        <v>132.766418845115</v>
      </c>
      <c r="J16" s="186"/>
      <c r="K16" s="225"/>
    </row>
    <row r="17" ht="24.95" hidden="1" customHeight="1" spans="1:12">
      <c r="A17" s="218">
        <v>2.2</v>
      </c>
      <c r="B17" s="215" t="s">
        <v>29</v>
      </c>
      <c r="C17" s="220"/>
      <c r="D17" s="221">
        <v>245487</v>
      </c>
      <c r="E17" s="216">
        <f t="shared" si="8"/>
        <v>866648</v>
      </c>
      <c r="F17" s="216">
        <v>1112135</v>
      </c>
      <c r="G17" s="235" t="s">
        <v>15</v>
      </c>
      <c r="H17" s="217">
        <f>H15</f>
        <v>6243.74</v>
      </c>
      <c r="I17" s="213">
        <f t="shared" si="7"/>
        <v>178.120004997005</v>
      </c>
      <c r="J17" s="186"/>
      <c r="K17" s="225"/>
      <c r="L17" s="80"/>
    </row>
    <row r="18" ht="24.95" hidden="1" customHeight="1" spans="1:11">
      <c r="A18" s="218">
        <v>2.3</v>
      </c>
      <c r="B18" s="215" t="s">
        <v>30</v>
      </c>
      <c r="C18" s="220"/>
      <c r="D18" s="221">
        <v>476376</v>
      </c>
      <c r="E18" s="216">
        <f t="shared" si="8"/>
        <v>741223</v>
      </c>
      <c r="F18" s="216">
        <v>1217599</v>
      </c>
      <c r="G18" s="235" t="s">
        <v>15</v>
      </c>
      <c r="H18" s="217">
        <f>H15</f>
        <v>6243.74</v>
      </c>
      <c r="I18" s="213">
        <f t="shared" si="7"/>
        <v>195.011163181042</v>
      </c>
      <c r="J18" s="187"/>
      <c r="K18" s="185"/>
    </row>
    <row r="19" ht="24.95" hidden="1" customHeight="1" spans="1:12">
      <c r="A19" s="218">
        <v>2.4</v>
      </c>
      <c r="B19" s="215" t="s">
        <v>31</v>
      </c>
      <c r="C19" s="220"/>
      <c r="D19" s="221">
        <v>309115</v>
      </c>
      <c r="E19" s="216">
        <f t="shared" si="8"/>
        <v>2520294</v>
      </c>
      <c r="F19" s="216">
        <v>2829409</v>
      </c>
      <c r="G19" s="235" t="s">
        <v>15</v>
      </c>
      <c r="H19" s="217">
        <f>H15</f>
        <v>6243.74</v>
      </c>
      <c r="I19" s="213">
        <f t="shared" si="7"/>
        <v>453.159324379298</v>
      </c>
      <c r="J19" s="187"/>
      <c r="K19" s="185"/>
      <c r="L19" s="80"/>
    </row>
    <row r="20" ht="24.95" hidden="1" customHeight="1" spans="1:11">
      <c r="A20" s="218">
        <v>2.5</v>
      </c>
      <c r="B20" s="215" t="s">
        <v>32</v>
      </c>
      <c r="C20" s="220"/>
      <c r="D20" s="221"/>
      <c r="E20" s="216">
        <f t="shared" si="8"/>
        <v>624457</v>
      </c>
      <c r="F20" s="216">
        <v>624457</v>
      </c>
      <c r="G20" s="235" t="s">
        <v>15</v>
      </c>
      <c r="H20" s="217">
        <f>H18</f>
        <v>6243.74</v>
      </c>
      <c r="I20" s="213">
        <f t="shared" si="7"/>
        <v>100.013293314584</v>
      </c>
      <c r="J20" s="187"/>
      <c r="K20" s="185"/>
    </row>
    <row r="21" ht="24.95" hidden="1" customHeight="1" spans="1:11">
      <c r="A21" s="218">
        <v>2.6</v>
      </c>
      <c r="B21" s="215" t="s">
        <v>33</v>
      </c>
      <c r="C21" s="220"/>
      <c r="D21" s="221"/>
      <c r="E21" s="216">
        <f t="shared" si="8"/>
        <v>1312301</v>
      </c>
      <c r="F21" s="216">
        <v>1312301</v>
      </c>
      <c r="G21" s="235" t="s">
        <v>15</v>
      </c>
      <c r="H21" s="217">
        <f>H15</f>
        <v>6243.74</v>
      </c>
      <c r="I21" s="213">
        <f t="shared" si="7"/>
        <v>210.178674960841</v>
      </c>
      <c r="J21" s="187"/>
      <c r="K21" s="185"/>
    </row>
    <row r="22" ht="24.95" hidden="1" customHeight="1" spans="1:11">
      <c r="A22" s="218"/>
      <c r="B22" s="215"/>
      <c r="C22" s="216"/>
      <c r="D22" s="221"/>
      <c r="E22" s="216"/>
      <c r="F22" s="216"/>
      <c r="G22" s="213"/>
      <c r="H22" s="217"/>
      <c r="I22" s="213"/>
      <c r="J22" s="185"/>
      <c r="K22" s="185"/>
    </row>
    <row r="23" ht="24.95" hidden="1" customHeight="1" spans="1:11">
      <c r="A23" s="215">
        <v>3</v>
      </c>
      <c r="B23" s="215" t="s">
        <v>34</v>
      </c>
      <c r="C23" s="221">
        <f t="shared" ref="C23:F23" si="9">SUM(C24:C27)</f>
        <v>740799</v>
      </c>
      <c r="D23" s="221">
        <f t="shared" si="9"/>
        <v>241540</v>
      </c>
      <c r="E23" s="221">
        <f t="shared" si="9"/>
        <v>659300</v>
      </c>
      <c r="F23" s="221">
        <f t="shared" si="9"/>
        <v>1641639</v>
      </c>
      <c r="G23" s="235" t="s">
        <v>15</v>
      </c>
      <c r="H23" s="217">
        <v>4799.87</v>
      </c>
      <c r="I23" s="213">
        <f t="shared" ref="I23:I25" si="10">F23/H23</f>
        <v>342.017387970924</v>
      </c>
      <c r="J23" s="185"/>
      <c r="K23" s="185"/>
    </row>
    <row r="24" ht="24.95" hidden="1" customHeight="1" spans="1:11">
      <c r="A24" s="218">
        <v>3.1</v>
      </c>
      <c r="B24" s="215" t="s">
        <v>35</v>
      </c>
      <c r="C24" s="216">
        <f>F24</f>
        <v>740799</v>
      </c>
      <c r="D24" s="221"/>
      <c r="E24" s="216"/>
      <c r="F24" s="216">
        <v>740799</v>
      </c>
      <c r="G24" s="235" t="s">
        <v>15</v>
      </c>
      <c r="H24" s="217">
        <f>H23</f>
        <v>4799.87</v>
      </c>
      <c r="I24" s="213">
        <f t="shared" si="10"/>
        <v>154.337304968676</v>
      </c>
      <c r="J24" s="189"/>
      <c r="K24" s="189"/>
    </row>
    <row r="25" ht="24.95" hidden="1" customHeight="1" spans="1:11">
      <c r="A25" s="218">
        <v>3.2</v>
      </c>
      <c r="B25" s="215" t="s">
        <v>28</v>
      </c>
      <c r="C25" s="216"/>
      <c r="D25" s="221">
        <v>15664</v>
      </c>
      <c r="E25" s="216">
        <f t="shared" ref="E25:E26" si="11">F25-D25</f>
        <v>180182</v>
      </c>
      <c r="F25" s="221">
        <v>195846</v>
      </c>
      <c r="G25" s="235" t="s">
        <v>15</v>
      </c>
      <c r="H25" s="217">
        <v>4799.87</v>
      </c>
      <c r="I25" s="213">
        <f t="shared" si="10"/>
        <v>40.802355063783</v>
      </c>
      <c r="J25" s="189"/>
      <c r="K25" s="226"/>
    </row>
    <row r="26" ht="24.95" hidden="1" customHeight="1" spans="1:10">
      <c r="A26" s="218">
        <v>3.3</v>
      </c>
      <c r="B26" s="215" t="s">
        <v>30</v>
      </c>
      <c r="C26" s="216"/>
      <c r="D26" s="221">
        <v>213929</v>
      </c>
      <c r="E26" s="216">
        <f t="shared" si="11"/>
        <v>445458</v>
      </c>
      <c r="F26" s="216">
        <v>659387</v>
      </c>
      <c r="G26" s="235" t="s">
        <v>15</v>
      </c>
      <c r="H26" s="217">
        <v>4799.87</v>
      </c>
      <c r="I26" s="213">
        <f t="shared" ref="I26:I27" si="12">F26/H26</f>
        <v>137.376012266999</v>
      </c>
      <c r="J26" s="227"/>
    </row>
    <row r="27" ht="24.95" hidden="1" customHeight="1" spans="1:11">
      <c r="A27" s="218">
        <v>3.4</v>
      </c>
      <c r="B27" s="215" t="s">
        <v>31</v>
      </c>
      <c r="C27" s="216"/>
      <c r="D27" s="221">
        <v>11947</v>
      </c>
      <c r="E27" s="216">
        <f t="shared" ref="E27" si="13">F27-D27</f>
        <v>33660</v>
      </c>
      <c r="F27" s="216">
        <v>45607</v>
      </c>
      <c r="G27" s="235" t="s">
        <v>15</v>
      </c>
      <c r="H27" s="217">
        <v>4799.87</v>
      </c>
      <c r="I27" s="213">
        <f t="shared" si="12"/>
        <v>9.5017156714661</v>
      </c>
      <c r="J27" s="12"/>
      <c r="K27" s="84"/>
    </row>
    <row r="28" ht="24.95" hidden="1" customHeight="1" spans="1:11">
      <c r="A28" s="218"/>
      <c r="B28" s="215"/>
      <c r="C28" s="216"/>
      <c r="D28" s="221"/>
      <c r="E28" s="216"/>
      <c r="F28" s="216"/>
      <c r="G28" s="213"/>
      <c r="H28" s="217"/>
      <c r="I28" s="213"/>
      <c r="J28" s="12"/>
      <c r="K28" s="84"/>
    </row>
    <row r="29" ht="24.95" hidden="1" customHeight="1" spans="1:11">
      <c r="A29" s="218" t="s">
        <v>36</v>
      </c>
      <c r="B29" s="215" t="s">
        <v>37</v>
      </c>
      <c r="C29" s="216">
        <f>C30+C38+C48</f>
        <v>88996925</v>
      </c>
      <c r="D29" s="216">
        <f t="shared" ref="D29:F29" si="14">D30+D38+D48</f>
        <v>10201868</v>
      </c>
      <c r="E29" s="216">
        <f t="shared" si="14"/>
        <v>23666854</v>
      </c>
      <c r="F29" s="216">
        <f t="shared" si="14"/>
        <v>122865647</v>
      </c>
      <c r="G29" s="235" t="s">
        <v>15</v>
      </c>
      <c r="H29" s="217">
        <v>27969.43</v>
      </c>
      <c r="I29" s="213">
        <f t="shared" ref="I29:I33" si="15">F29/H29</f>
        <v>4392.8548776289</v>
      </c>
      <c r="J29" s="12"/>
      <c r="K29" s="84"/>
    </row>
    <row r="30" hidden="1" spans="1:11">
      <c r="A30" s="215">
        <v>1</v>
      </c>
      <c r="B30" s="215" t="s">
        <v>20</v>
      </c>
      <c r="C30" s="216">
        <f t="shared" ref="C30:F30" si="16">SUM(C31:C36)</f>
        <v>88996925</v>
      </c>
      <c r="D30" s="216">
        <f t="shared" si="16"/>
        <v>0</v>
      </c>
      <c r="E30" s="216">
        <f t="shared" si="16"/>
        <v>0</v>
      </c>
      <c r="F30" s="216">
        <f t="shared" si="16"/>
        <v>88996925</v>
      </c>
      <c r="G30" s="235" t="s">
        <v>15</v>
      </c>
      <c r="H30" s="217">
        <f>H29</f>
        <v>27969.43</v>
      </c>
      <c r="I30" s="213">
        <f t="shared" si="15"/>
        <v>3181.93559897359</v>
      </c>
      <c r="J30" s="12"/>
      <c r="K30" s="84"/>
    </row>
    <row r="31" hidden="1" spans="1:11">
      <c r="A31" s="218">
        <v>1.1</v>
      </c>
      <c r="B31" s="215" t="s">
        <v>24</v>
      </c>
      <c r="C31" s="216">
        <f t="shared" ref="C31:C36" si="17">F31</f>
        <v>635310</v>
      </c>
      <c r="D31" s="219"/>
      <c r="E31" s="220"/>
      <c r="F31" s="216">
        <v>635310</v>
      </c>
      <c r="G31" s="235" t="s">
        <v>15</v>
      </c>
      <c r="H31" s="217">
        <f>H30</f>
        <v>27969.43</v>
      </c>
      <c r="I31" s="213">
        <f t="shared" si="15"/>
        <v>22.7144421606018</v>
      </c>
      <c r="J31" s="12"/>
      <c r="K31" s="84"/>
    </row>
    <row r="32" ht="24.95" hidden="1" customHeight="1" spans="1:10">
      <c r="A32" s="218">
        <v>1.2</v>
      </c>
      <c r="B32" s="215" t="s">
        <v>38</v>
      </c>
      <c r="C32" s="216">
        <f t="shared" si="17"/>
        <v>43724241</v>
      </c>
      <c r="D32" s="219"/>
      <c r="E32" s="220"/>
      <c r="F32" s="216">
        <v>43724241</v>
      </c>
      <c r="G32" s="235" t="s">
        <v>15</v>
      </c>
      <c r="H32" s="217">
        <f>H30</f>
        <v>27969.43</v>
      </c>
      <c r="I32" s="213">
        <f t="shared" si="15"/>
        <v>1563.28680992069</v>
      </c>
      <c r="J32" s="193"/>
    </row>
    <row r="33" ht="24.95" hidden="1" customHeight="1" spans="1:11">
      <c r="A33" s="218">
        <v>1.3</v>
      </c>
      <c r="B33" s="215" t="s">
        <v>25</v>
      </c>
      <c r="C33" s="216">
        <f t="shared" si="17"/>
        <v>13676987</v>
      </c>
      <c r="D33" s="219"/>
      <c r="E33" s="220"/>
      <c r="F33" s="216">
        <v>13676987</v>
      </c>
      <c r="G33" s="235" t="s">
        <v>15</v>
      </c>
      <c r="H33" s="217">
        <f>+H31</f>
        <v>27969.43</v>
      </c>
      <c r="I33" s="213">
        <f t="shared" si="15"/>
        <v>488.99770213408</v>
      </c>
      <c r="J33" s="157"/>
      <c r="K33" s="194"/>
    </row>
    <row r="34" ht="24.95" hidden="1" customHeight="1" spans="1:10">
      <c r="A34" s="218">
        <v>1.4</v>
      </c>
      <c r="B34" s="215" t="s">
        <v>26</v>
      </c>
      <c r="C34" s="216">
        <f t="shared" si="17"/>
        <v>14178704</v>
      </c>
      <c r="D34" s="219"/>
      <c r="E34" s="220"/>
      <c r="F34" s="216">
        <v>14178704</v>
      </c>
      <c r="G34" s="235" t="s">
        <v>15</v>
      </c>
      <c r="H34" s="217">
        <f>H31-H35</f>
        <v>26366.58</v>
      </c>
      <c r="I34" s="213">
        <f t="shared" ref="I34" si="18">F34/H34</f>
        <v>537.752867455696</v>
      </c>
      <c r="J34" s="157"/>
    </row>
    <row r="35" ht="24.95" hidden="1" customHeight="1" spans="1:11">
      <c r="A35" s="218">
        <v>1.5</v>
      </c>
      <c r="B35" s="215" t="s">
        <v>39</v>
      </c>
      <c r="C35" s="216">
        <f t="shared" si="17"/>
        <v>1923420</v>
      </c>
      <c r="D35" s="219"/>
      <c r="E35" s="220"/>
      <c r="F35" s="216">
        <f>H35*I35</f>
        <v>1923420</v>
      </c>
      <c r="G35" s="235" t="s">
        <v>15</v>
      </c>
      <c r="H35" s="217">
        <v>1602.85</v>
      </c>
      <c r="I35" s="213">
        <v>1200</v>
      </c>
      <c r="J35" s="157"/>
      <c r="K35" s="84"/>
    </row>
    <row r="36" ht="24.95" hidden="1" customHeight="1" spans="1:10">
      <c r="A36" s="218">
        <v>1.6</v>
      </c>
      <c r="B36" s="215" t="s">
        <v>40</v>
      </c>
      <c r="C36" s="216">
        <f t="shared" si="17"/>
        <v>14858263</v>
      </c>
      <c r="D36" s="219"/>
      <c r="E36" s="220"/>
      <c r="F36" s="216">
        <v>14858263</v>
      </c>
      <c r="G36" s="235" t="s">
        <v>15</v>
      </c>
      <c r="H36" s="217">
        <f>H29</f>
        <v>27969.43</v>
      </c>
      <c r="I36" s="213">
        <f>F36/H36</f>
        <v>531.232241772535</v>
      </c>
      <c r="J36" s="157"/>
    </row>
    <row r="37" ht="24.95" hidden="1" customHeight="1" spans="1:12">
      <c r="A37" s="218"/>
      <c r="B37" s="215"/>
      <c r="C37" s="216"/>
      <c r="D37" s="219"/>
      <c r="E37" s="220"/>
      <c r="F37" s="216"/>
      <c r="G37" s="213"/>
      <c r="H37" s="217"/>
      <c r="I37" s="213"/>
      <c r="J37" s="157"/>
      <c r="L37" s="84"/>
    </row>
    <row r="38" ht="16.5" hidden="1" spans="1:9">
      <c r="A38" s="215">
        <v>2</v>
      </c>
      <c r="B38" s="215" t="s">
        <v>27</v>
      </c>
      <c r="C38" s="216">
        <f>SUM(C39:C46)</f>
        <v>0</v>
      </c>
      <c r="D38" s="216">
        <f t="shared" ref="D38:F38" si="19">SUM(D39:D46)</f>
        <v>10201868</v>
      </c>
      <c r="E38" s="216">
        <f t="shared" si="19"/>
        <v>23666854</v>
      </c>
      <c r="F38" s="216">
        <f t="shared" si="19"/>
        <v>33868722</v>
      </c>
      <c r="G38" s="235" t="s">
        <v>15</v>
      </c>
      <c r="H38" s="217">
        <f>H29</f>
        <v>27969.43</v>
      </c>
      <c r="I38" s="213">
        <f t="shared" ref="I38:I46" si="20">F38/H38</f>
        <v>1210.9192786553</v>
      </c>
    </row>
    <row r="39" hidden="1" spans="1:11">
      <c r="A39" s="218">
        <v>2.1</v>
      </c>
      <c r="B39" s="215" t="s">
        <v>28</v>
      </c>
      <c r="C39" s="216"/>
      <c r="D39" s="221">
        <v>0</v>
      </c>
      <c r="E39" s="216">
        <f t="shared" ref="E39:E46" si="21">F39-D39</f>
        <v>1526172</v>
      </c>
      <c r="F39" s="216">
        <v>1526172</v>
      </c>
      <c r="G39" s="235" t="s">
        <v>15</v>
      </c>
      <c r="H39" s="217">
        <f>H38</f>
        <v>27969.43</v>
      </c>
      <c r="I39" s="213">
        <f t="shared" si="20"/>
        <v>54.5657169273739</v>
      </c>
      <c r="K39" s="80"/>
    </row>
    <row r="40" hidden="1" spans="1:11">
      <c r="A40" s="218">
        <v>2.2</v>
      </c>
      <c r="B40" s="215" t="s">
        <v>29</v>
      </c>
      <c r="C40" s="220"/>
      <c r="D40" s="221"/>
      <c r="E40" s="216">
        <f t="shared" si="21"/>
        <v>2568534</v>
      </c>
      <c r="F40" s="216">
        <v>2568534</v>
      </c>
      <c r="G40" s="235" t="s">
        <v>15</v>
      </c>
      <c r="H40" s="217">
        <f>H38</f>
        <v>27969.43</v>
      </c>
      <c r="I40" s="213">
        <f t="shared" si="20"/>
        <v>91.8336197770208</v>
      </c>
      <c r="K40" s="80"/>
    </row>
    <row r="41" s="4" customFormat="1" hidden="1" spans="1:207">
      <c r="A41" s="218">
        <v>2.3</v>
      </c>
      <c r="B41" s="215" t="s">
        <v>41</v>
      </c>
      <c r="C41" s="220"/>
      <c r="D41" s="221">
        <v>6906027</v>
      </c>
      <c r="E41" s="216">
        <f t="shared" si="21"/>
        <v>6326864</v>
      </c>
      <c r="F41" s="216">
        <v>13232891</v>
      </c>
      <c r="G41" s="235" t="s">
        <v>15</v>
      </c>
      <c r="H41" s="217">
        <f>H38</f>
        <v>27969.43</v>
      </c>
      <c r="I41" s="213">
        <f t="shared" si="20"/>
        <v>473.1197954338</v>
      </c>
      <c r="J41" s="5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</row>
    <row r="42" s="4" customFormat="1" hidden="1" spans="1:207">
      <c r="A42" s="218">
        <v>2.4</v>
      </c>
      <c r="B42" s="215" t="s">
        <v>42</v>
      </c>
      <c r="C42" s="220"/>
      <c r="D42" s="221">
        <v>1659292</v>
      </c>
      <c r="E42" s="216">
        <f t="shared" ref="E42" si="22">F42-D42</f>
        <v>1014787</v>
      </c>
      <c r="F42" s="216">
        <v>2674079</v>
      </c>
      <c r="G42" s="235" t="s">
        <v>43</v>
      </c>
      <c r="H42" s="217">
        <v>3200</v>
      </c>
      <c r="I42" s="213">
        <f t="shared" si="20"/>
        <v>835.6496875</v>
      </c>
      <c r="J42" s="5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</row>
    <row r="43" s="4" customFormat="1" hidden="1" spans="1:207">
      <c r="A43" s="218">
        <v>2.5</v>
      </c>
      <c r="B43" s="215" t="s">
        <v>31</v>
      </c>
      <c r="C43" s="220"/>
      <c r="D43" s="221">
        <v>349823</v>
      </c>
      <c r="E43" s="216">
        <f t="shared" si="21"/>
        <v>6384577</v>
      </c>
      <c r="F43" s="216">
        <v>6734400</v>
      </c>
      <c r="G43" s="235" t="s">
        <v>15</v>
      </c>
      <c r="H43" s="217">
        <f>H38</f>
        <v>27969.43</v>
      </c>
      <c r="I43" s="213">
        <f t="shared" si="20"/>
        <v>240.777162780936</v>
      </c>
      <c r="J43" s="5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</row>
    <row r="44" s="4" customFormat="1" hidden="1" spans="1:207">
      <c r="A44" s="218">
        <v>2.6</v>
      </c>
      <c r="B44" s="215" t="s">
        <v>32</v>
      </c>
      <c r="C44" s="220"/>
      <c r="D44" s="221"/>
      <c r="E44" s="216">
        <f t="shared" si="21"/>
        <v>1142499</v>
      </c>
      <c r="F44" s="216">
        <v>1142499</v>
      </c>
      <c r="G44" s="235" t="s">
        <v>15</v>
      </c>
      <c r="H44" s="217">
        <f>H41</f>
        <v>27969.43</v>
      </c>
      <c r="I44" s="213">
        <f t="shared" si="20"/>
        <v>40.8481331224841</v>
      </c>
      <c r="J44" s="5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</row>
    <row r="45" s="4" customFormat="1" hidden="1" spans="1:207">
      <c r="A45" s="218">
        <v>2.7</v>
      </c>
      <c r="B45" s="215" t="s">
        <v>33</v>
      </c>
      <c r="C45" s="220"/>
      <c r="D45" s="221"/>
      <c r="E45" s="216">
        <f t="shared" si="21"/>
        <v>4582630</v>
      </c>
      <c r="F45" s="216">
        <v>4582630</v>
      </c>
      <c r="G45" s="235" t="s">
        <v>15</v>
      </c>
      <c r="H45" s="217">
        <f>H38</f>
        <v>27969.43</v>
      </c>
      <c r="I45" s="213">
        <f t="shared" si="20"/>
        <v>163.844239943395</v>
      </c>
      <c r="J45" s="5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</row>
    <row r="46" s="4" customFormat="1" hidden="1" spans="1:207">
      <c r="A46" s="218">
        <v>2.8</v>
      </c>
      <c r="B46" s="215" t="s">
        <v>44</v>
      </c>
      <c r="C46" s="216"/>
      <c r="D46" s="221">
        <v>1286726</v>
      </c>
      <c r="E46" s="216">
        <f t="shared" si="21"/>
        <v>120791</v>
      </c>
      <c r="F46" s="216">
        <v>1407517</v>
      </c>
      <c r="G46" s="213" t="s">
        <v>45</v>
      </c>
      <c r="H46" s="213">
        <v>9</v>
      </c>
      <c r="I46" s="213">
        <f t="shared" si="20"/>
        <v>156390.777777778</v>
      </c>
      <c r="J46" s="5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</row>
    <row r="47" s="4" customFormat="1" hidden="1" spans="1:207">
      <c r="A47" s="218"/>
      <c r="B47" s="215"/>
      <c r="C47" s="221"/>
      <c r="D47" s="221"/>
      <c r="E47" s="220"/>
      <c r="F47" s="216"/>
      <c r="G47" s="213"/>
      <c r="H47" s="217"/>
      <c r="I47" s="213"/>
      <c r="J47" s="5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</row>
    <row r="48" s="4" customFormat="1" hidden="1" spans="1:207">
      <c r="A48" s="215">
        <v>3</v>
      </c>
      <c r="B48" s="215" t="s">
        <v>46</v>
      </c>
      <c r="C48" s="216">
        <f t="shared" ref="C48:F48" si="23">SUM(C49:C51)</f>
        <v>0</v>
      </c>
      <c r="D48" s="216">
        <f t="shared" si="23"/>
        <v>0</v>
      </c>
      <c r="E48" s="216">
        <f t="shared" si="23"/>
        <v>0</v>
      </c>
      <c r="F48" s="216">
        <f t="shared" si="23"/>
        <v>0</v>
      </c>
      <c r="G48" s="235" t="s">
        <v>15</v>
      </c>
      <c r="H48" s="217">
        <v>693</v>
      </c>
      <c r="I48" s="213">
        <f t="shared" ref="I48" si="24">F48/H48</f>
        <v>0</v>
      </c>
      <c r="J48" s="5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</row>
    <row r="49" s="4" customFormat="1" hidden="1" spans="1:207">
      <c r="A49" s="218">
        <v>3.1</v>
      </c>
      <c r="B49" s="215" t="s">
        <v>47</v>
      </c>
      <c r="C49" s="216"/>
      <c r="D49" s="221"/>
      <c r="E49" s="216"/>
      <c r="F49" s="216"/>
      <c r="G49" s="235" t="s">
        <v>15</v>
      </c>
      <c r="H49" s="217">
        <f>H48</f>
        <v>693</v>
      </c>
      <c r="I49" s="213">
        <v>1000</v>
      </c>
      <c r="J49" s="5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</row>
    <row r="50" s="4" customFormat="1" hidden="1" spans="1:207">
      <c r="A50" s="218">
        <v>3.2</v>
      </c>
      <c r="B50" s="215" t="s">
        <v>48</v>
      </c>
      <c r="C50" s="220"/>
      <c r="D50" s="221"/>
      <c r="E50" s="216"/>
      <c r="F50" s="216"/>
      <c r="G50" s="235" t="s">
        <v>15</v>
      </c>
      <c r="H50" s="217">
        <f>H48</f>
        <v>693</v>
      </c>
      <c r="I50" s="213">
        <v>2200</v>
      </c>
      <c r="J50" s="5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</row>
    <row r="51" s="4" customFormat="1" hidden="1" spans="1:207">
      <c r="A51" s="218">
        <v>3.3</v>
      </c>
      <c r="B51" s="215" t="s">
        <v>49</v>
      </c>
      <c r="C51" s="220"/>
      <c r="D51" s="221"/>
      <c r="E51" s="216"/>
      <c r="F51" s="216"/>
      <c r="G51" s="235" t="s">
        <v>15</v>
      </c>
      <c r="H51" s="217">
        <v>350</v>
      </c>
      <c r="I51" s="213">
        <v>1500</v>
      </c>
      <c r="J51" s="5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</row>
    <row r="52" s="4" customFormat="1" hidden="1" spans="1:207">
      <c r="A52" s="218"/>
      <c r="B52" s="215"/>
      <c r="C52" s="221"/>
      <c r="D52" s="221"/>
      <c r="E52" s="220"/>
      <c r="F52" s="216"/>
      <c r="G52" s="213"/>
      <c r="H52" s="217"/>
      <c r="I52" s="213"/>
      <c r="J52" s="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</row>
    <row r="53" s="4" customFormat="1" hidden="1" spans="1:207">
      <c r="A53" s="218" t="s">
        <v>50</v>
      </c>
      <c r="B53" s="215" t="s">
        <v>51</v>
      </c>
      <c r="C53" s="216">
        <f t="shared" ref="C53:F53" si="25">C54+C61</f>
        <v>2122931</v>
      </c>
      <c r="D53" s="216">
        <f t="shared" si="25"/>
        <v>0</v>
      </c>
      <c r="E53" s="216">
        <f t="shared" si="25"/>
        <v>101952</v>
      </c>
      <c r="F53" s="216">
        <f t="shared" si="25"/>
        <v>2224883</v>
      </c>
      <c r="G53" s="235" t="s">
        <v>15</v>
      </c>
      <c r="H53" s="217">
        <v>415.42</v>
      </c>
      <c r="I53" s="213">
        <f t="shared" ref="I53:I57" si="26">F53/H53</f>
        <v>5355.74358480574</v>
      </c>
      <c r="J53" s="5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</row>
    <row r="54" ht="16.5" hidden="1" spans="1:9">
      <c r="A54" s="215">
        <v>1</v>
      </c>
      <c r="B54" s="215" t="s">
        <v>20</v>
      </c>
      <c r="C54" s="216">
        <f t="shared" ref="C54:F54" si="27">SUM(C55:C59)</f>
        <v>2122931</v>
      </c>
      <c r="D54" s="216">
        <f t="shared" si="27"/>
        <v>0</v>
      </c>
      <c r="E54" s="216">
        <f t="shared" si="27"/>
        <v>0</v>
      </c>
      <c r="F54" s="216">
        <f t="shared" si="27"/>
        <v>2122931</v>
      </c>
      <c r="G54" s="235" t="s">
        <v>15</v>
      </c>
      <c r="H54" s="217">
        <f>H53</f>
        <v>415.42</v>
      </c>
      <c r="I54" s="213">
        <f t="shared" si="26"/>
        <v>5110.3244908767</v>
      </c>
    </row>
    <row r="55" ht="16.5" hidden="1" spans="1:9">
      <c r="A55" s="218">
        <v>1.1</v>
      </c>
      <c r="B55" s="215" t="s">
        <v>24</v>
      </c>
      <c r="C55" s="216">
        <f t="shared" ref="C55:C59" si="28">F55</f>
        <v>10726</v>
      </c>
      <c r="D55" s="219"/>
      <c r="E55" s="220"/>
      <c r="F55" s="216">
        <v>10726</v>
      </c>
      <c r="G55" s="235" t="s">
        <v>15</v>
      </c>
      <c r="H55" s="217">
        <f>H54</f>
        <v>415.42</v>
      </c>
      <c r="I55" s="213">
        <f t="shared" si="26"/>
        <v>25.8196523999807</v>
      </c>
    </row>
    <row r="56" ht="16.5" hidden="1" spans="1:9">
      <c r="A56" s="218">
        <v>1.2</v>
      </c>
      <c r="B56" s="215" t="s">
        <v>38</v>
      </c>
      <c r="C56" s="216">
        <f t="shared" si="28"/>
        <v>838743</v>
      </c>
      <c r="D56" s="219"/>
      <c r="E56" s="220"/>
      <c r="F56" s="216">
        <v>838743</v>
      </c>
      <c r="G56" s="235" t="s">
        <v>15</v>
      </c>
      <c r="H56" s="217">
        <f>H54</f>
        <v>415.42</v>
      </c>
      <c r="I56" s="213">
        <f t="shared" si="26"/>
        <v>2019.02412016754</v>
      </c>
    </row>
    <row r="57" ht="16.5" hidden="1" spans="1:9">
      <c r="A57" s="218">
        <v>1.3</v>
      </c>
      <c r="B57" s="215" t="s">
        <v>25</v>
      </c>
      <c r="C57" s="216">
        <f t="shared" si="28"/>
        <v>150362</v>
      </c>
      <c r="D57" s="219"/>
      <c r="E57" s="220"/>
      <c r="F57" s="216">
        <v>150362</v>
      </c>
      <c r="G57" s="235" t="s">
        <v>15</v>
      </c>
      <c r="H57" s="217">
        <f>+H55</f>
        <v>415.42</v>
      </c>
      <c r="I57" s="213">
        <f t="shared" si="26"/>
        <v>361.951759664917</v>
      </c>
    </row>
    <row r="58" ht="16.5" hidden="1" spans="1:9">
      <c r="A58" s="218">
        <v>1.4</v>
      </c>
      <c r="B58" s="215" t="s">
        <v>26</v>
      </c>
      <c r="C58" s="216">
        <f t="shared" si="28"/>
        <v>128497</v>
      </c>
      <c r="D58" s="219"/>
      <c r="E58" s="220"/>
      <c r="F58" s="216">
        <v>128497</v>
      </c>
      <c r="G58" s="235" t="s">
        <v>15</v>
      </c>
      <c r="H58" s="217">
        <f>+H54</f>
        <v>415.42</v>
      </c>
      <c r="I58" s="213">
        <f t="shared" ref="I58:I59" si="29">F58/H58</f>
        <v>309.318280294642</v>
      </c>
    </row>
    <row r="59" ht="16.5" hidden="1" spans="1:9">
      <c r="A59" s="218">
        <v>1.5</v>
      </c>
      <c r="B59" s="215" t="s">
        <v>40</v>
      </c>
      <c r="C59" s="216">
        <f t="shared" si="28"/>
        <v>994603</v>
      </c>
      <c r="D59" s="219"/>
      <c r="E59" s="220"/>
      <c r="F59" s="216">
        <v>994603</v>
      </c>
      <c r="G59" s="235" t="s">
        <v>15</v>
      </c>
      <c r="H59" s="217">
        <f>H53</f>
        <v>415.42</v>
      </c>
      <c r="I59" s="213">
        <f t="shared" si="29"/>
        <v>2394.21067834962</v>
      </c>
    </row>
    <row r="60" s="5" customFormat="1" hidden="1" spans="1:207">
      <c r="A60" s="218"/>
      <c r="B60" s="215"/>
      <c r="C60" s="216"/>
      <c r="D60" s="219"/>
      <c r="E60" s="220"/>
      <c r="F60" s="216"/>
      <c r="G60" s="213"/>
      <c r="H60" s="217"/>
      <c r="I60" s="213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</row>
    <row r="61" s="5" customFormat="1" hidden="1" spans="1:207">
      <c r="A61" s="215">
        <v>2</v>
      </c>
      <c r="B61" s="215" t="s">
        <v>27</v>
      </c>
      <c r="C61" s="216">
        <f t="shared" ref="C61:F61" si="30">SUM(C62:C65)</f>
        <v>0</v>
      </c>
      <c r="D61" s="216">
        <f t="shared" si="30"/>
        <v>0</v>
      </c>
      <c r="E61" s="216">
        <f t="shared" si="30"/>
        <v>101952</v>
      </c>
      <c r="F61" s="216">
        <f t="shared" si="30"/>
        <v>101952</v>
      </c>
      <c r="G61" s="235" t="s">
        <v>15</v>
      </c>
      <c r="H61" s="217">
        <f>H53</f>
        <v>415.42</v>
      </c>
      <c r="I61" s="213">
        <f t="shared" ref="I61:I65" si="31">F61/H61</f>
        <v>245.419093929036</v>
      </c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</row>
    <row r="62" s="5" customFormat="1" hidden="1" spans="1:207">
      <c r="A62" s="218">
        <v>2.1</v>
      </c>
      <c r="B62" s="215" t="s">
        <v>29</v>
      </c>
      <c r="C62" s="220"/>
      <c r="D62" s="221">
        <v>0</v>
      </c>
      <c r="E62" s="216">
        <f t="shared" ref="E62:E65" si="32">F62-D62</f>
        <v>35373</v>
      </c>
      <c r="F62" s="216">
        <v>35373</v>
      </c>
      <c r="G62" s="235" t="s">
        <v>15</v>
      </c>
      <c r="H62" s="217">
        <f>H61</f>
        <v>415.42</v>
      </c>
      <c r="I62" s="213">
        <f t="shared" si="31"/>
        <v>85.1499687063694</v>
      </c>
      <c r="K62" s="80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</row>
    <row r="63" s="5" customFormat="1" hidden="1" spans="1:207">
      <c r="A63" s="218">
        <v>2.2</v>
      </c>
      <c r="B63" s="215" t="s">
        <v>31</v>
      </c>
      <c r="C63" s="220"/>
      <c r="D63" s="221">
        <v>0</v>
      </c>
      <c r="E63" s="216">
        <f t="shared" si="32"/>
        <v>39716</v>
      </c>
      <c r="F63" s="216">
        <v>39716</v>
      </c>
      <c r="G63" s="235" t="s">
        <v>15</v>
      </c>
      <c r="H63" s="217">
        <f>H61</f>
        <v>415.42</v>
      </c>
      <c r="I63" s="213">
        <f t="shared" si="31"/>
        <v>95.6044485099417</v>
      </c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</row>
    <row r="64" s="5" customFormat="1" hidden="1" spans="1:207">
      <c r="A64" s="218">
        <v>2.3</v>
      </c>
      <c r="B64" s="215" t="s">
        <v>32</v>
      </c>
      <c r="C64" s="220"/>
      <c r="D64" s="221"/>
      <c r="E64" s="216">
        <f t="shared" si="32"/>
        <v>5482</v>
      </c>
      <c r="F64" s="216">
        <v>5482</v>
      </c>
      <c r="G64" s="235" t="s">
        <v>15</v>
      </c>
      <c r="H64" s="217">
        <f>H61</f>
        <v>415.42</v>
      </c>
      <c r="I64" s="213">
        <f t="shared" si="31"/>
        <v>13.1962832795725</v>
      </c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</row>
    <row r="65" s="5" customFormat="1" hidden="1" spans="1:207">
      <c r="A65" s="218">
        <v>2.4</v>
      </c>
      <c r="B65" s="215" t="s">
        <v>33</v>
      </c>
      <c r="C65" s="220"/>
      <c r="D65" s="221"/>
      <c r="E65" s="216">
        <f t="shared" si="32"/>
        <v>21381</v>
      </c>
      <c r="F65" s="216">
        <v>21381</v>
      </c>
      <c r="G65" s="235" t="s">
        <v>15</v>
      </c>
      <c r="H65" s="217">
        <f>H61</f>
        <v>415.42</v>
      </c>
      <c r="I65" s="213">
        <f t="shared" si="31"/>
        <v>51.468393433152</v>
      </c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</row>
    <row r="66" s="5" customFormat="1" hidden="1" spans="1:207">
      <c r="A66" s="218"/>
      <c r="B66" s="215"/>
      <c r="C66" s="216"/>
      <c r="D66" s="221"/>
      <c r="E66" s="216"/>
      <c r="F66" s="216"/>
      <c r="G66" s="213"/>
      <c r="H66" s="217"/>
      <c r="I66" s="213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</row>
    <row r="67" s="5" customFormat="1" hidden="1" spans="1:207">
      <c r="A67" s="218" t="s">
        <v>52</v>
      </c>
      <c r="B67" s="215" t="s">
        <v>53</v>
      </c>
      <c r="C67" s="216">
        <f>C68+C76+C85</f>
        <v>30377667</v>
      </c>
      <c r="D67" s="216">
        <f t="shared" ref="D67:F67" si="33">D68+D76+D85</f>
        <v>1059285</v>
      </c>
      <c r="E67" s="216">
        <f t="shared" si="33"/>
        <v>4324066</v>
      </c>
      <c r="F67" s="216">
        <f t="shared" si="33"/>
        <v>35761018</v>
      </c>
      <c r="G67" s="235" t="s">
        <v>15</v>
      </c>
      <c r="H67" s="217">
        <v>5088.09</v>
      </c>
      <c r="I67" s="213">
        <f t="shared" ref="I67:I71" si="34">F67/H67</f>
        <v>7028.37764269107</v>
      </c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</row>
    <row r="68" s="5" customFormat="1" hidden="1" spans="1:207">
      <c r="A68" s="215">
        <v>1</v>
      </c>
      <c r="B68" s="215" t="s">
        <v>20</v>
      </c>
      <c r="C68" s="216">
        <f t="shared" ref="C68:F68" si="35">SUM(C69:C74)</f>
        <v>28847667</v>
      </c>
      <c r="D68" s="216">
        <f t="shared" si="35"/>
        <v>0</v>
      </c>
      <c r="E68" s="216">
        <f t="shared" si="35"/>
        <v>0</v>
      </c>
      <c r="F68" s="216">
        <f t="shared" si="35"/>
        <v>28847667</v>
      </c>
      <c r="G68" s="235" t="s">
        <v>15</v>
      </c>
      <c r="H68" s="217">
        <f>H67</f>
        <v>5088.09</v>
      </c>
      <c r="I68" s="213">
        <f t="shared" si="34"/>
        <v>5669.64558409934</v>
      </c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</row>
    <row r="69" s="5" customFormat="1" hidden="1" spans="1:207">
      <c r="A69" s="218">
        <v>1.1</v>
      </c>
      <c r="B69" s="215" t="s">
        <v>24</v>
      </c>
      <c r="C69" s="216">
        <f t="shared" ref="C69:C74" si="36">F69</f>
        <v>236792</v>
      </c>
      <c r="D69" s="219"/>
      <c r="E69" s="220"/>
      <c r="F69" s="216">
        <v>236792</v>
      </c>
      <c r="G69" s="235" t="s">
        <v>15</v>
      </c>
      <c r="H69" s="217">
        <f>H68</f>
        <v>5088.09</v>
      </c>
      <c r="I69" s="213">
        <f t="shared" si="34"/>
        <v>46.5384849717674</v>
      </c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</row>
    <row r="70" s="5" customFormat="1" hidden="1" spans="1:207">
      <c r="A70" s="218">
        <v>1.2</v>
      </c>
      <c r="B70" s="215" t="s">
        <v>38</v>
      </c>
      <c r="C70" s="216">
        <f t="shared" si="36"/>
        <v>11425834</v>
      </c>
      <c r="D70" s="219"/>
      <c r="E70" s="220"/>
      <c r="F70" s="216">
        <v>11425834</v>
      </c>
      <c r="G70" s="235" t="s">
        <v>15</v>
      </c>
      <c r="H70" s="217">
        <f>H68</f>
        <v>5088.09</v>
      </c>
      <c r="I70" s="213">
        <f t="shared" si="34"/>
        <v>2245.60375307827</v>
      </c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</row>
    <row r="71" s="5" customFormat="1" hidden="1" spans="1:207">
      <c r="A71" s="218">
        <v>1.3</v>
      </c>
      <c r="B71" s="215" t="s">
        <v>25</v>
      </c>
      <c r="C71" s="216">
        <f t="shared" si="36"/>
        <v>3881992</v>
      </c>
      <c r="D71" s="219"/>
      <c r="E71" s="220"/>
      <c r="F71" s="216">
        <v>3881992</v>
      </c>
      <c r="G71" s="235" t="s">
        <v>15</v>
      </c>
      <c r="H71" s="217">
        <f>+H69</f>
        <v>5088.09</v>
      </c>
      <c r="I71" s="213">
        <f t="shared" si="34"/>
        <v>762.956630091056</v>
      </c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</row>
    <row r="72" s="5" customFormat="1" hidden="1" spans="1:207">
      <c r="A72" s="218">
        <v>1.4</v>
      </c>
      <c r="B72" s="215" t="s">
        <v>26</v>
      </c>
      <c r="C72" s="216">
        <f t="shared" si="36"/>
        <v>2282796</v>
      </c>
      <c r="D72" s="219"/>
      <c r="E72" s="220"/>
      <c r="F72" s="216">
        <v>2282796</v>
      </c>
      <c r="G72" s="235" t="s">
        <v>15</v>
      </c>
      <c r="H72" s="217">
        <f>H68-H73</f>
        <v>2232.47</v>
      </c>
      <c r="I72" s="213">
        <f t="shared" ref="I72" si="37">F72/H72</f>
        <v>1022.54274413542</v>
      </c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</row>
    <row r="73" s="5" customFormat="1" hidden="1" spans="1:207">
      <c r="A73" s="218">
        <v>1.5</v>
      </c>
      <c r="B73" s="215" t="s">
        <v>39</v>
      </c>
      <c r="C73" s="216">
        <f t="shared" si="36"/>
        <v>6282364</v>
      </c>
      <c r="D73" s="219"/>
      <c r="E73" s="220"/>
      <c r="F73" s="216">
        <f>H73*I73</f>
        <v>6282364</v>
      </c>
      <c r="G73" s="235" t="s">
        <v>15</v>
      </c>
      <c r="H73" s="217">
        <v>2855.62</v>
      </c>
      <c r="I73" s="213">
        <v>2200</v>
      </c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</row>
    <row r="74" s="5" customFormat="1" hidden="1" spans="1:207">
      <c r="A74" s="218">
        <v>1.6</v>
      </c>
      <c r="B74" s="215" t="s">
        <v>40</v>
      </c>
      <c r="C74" s="216">
        <f t="shared" si="36"/>
        <v>4737889</v>
      </c>
      <c r="D74" s="219"/>
      <c r="E74" s="220"/>
      <c r="F74" s="216">
        <v>4737889</v>
      </c>
      <c r="G74" s="235" t="s">
        <v>15</v>
      </c>
      <c r="H74" s="217">
        <f>H67</f>
        <v>5088.09</v>
      </c>
      <c r="I74" s="213">
        <f>F74/H74</f>
        <v>931.172404576177</v>
      </c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</row>
    <row r="75" s="5" customFormat="1" hidden="1" spans="1:207">
      <c r="A75" s="218"/>
      <c r="B75" s="215"/>
      <c r="C75" s="216"/>
      <c r="D75" s="219"/>
      <c r="E75" s="220"/>
      <c r="F75" s="216"/>
      <c r="G75" s="213"/>
      <c r="H75" s="217"/>
      <c r="I75" s="213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</row>
    <row r="76" s="5" customFormat="1" hidden="1" spans="1:207">
      <c r="A76" s="215">
        <v>2</v>
      </c>
      <c r="B76" s="215" t="s">
        <v>27</v>
      </c>
      <c r="C76" s="216">
        <f t="shared" ref="C76:F76" si="38">SUM(C77:C83)</f>
        <v>0</v>
      </c>
      <c r="D76" s="216">
        <f t="shared" si="38"/>
        <v>1059285</v>
      </c>
      <c r="E76" s="216">
        <f t="shared" si="38"/>
        <v>4324066</v>
      </c>
      <c r="F76" s="216">
        <f t="shared" si="38"/>
        <v>5383351</v>
      </c>
      <c r="G76" s="235" t="s">
        <v>15</v>
      </c>
      <c r="H76" s="217">
        <f>H67</f>
        <v>5088.09</v>
      </c>
      <c r="I76" s="213">
        <f t="shared" ref="I76:I83" si="39">F76/H76</f>
        <v>1058.02983044718</v>
      </c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</row>
    <row r="77" s="5" customFormat="1" hidden="1" spans="1:207">
      <c r="A77" s="218">
        <v>2.1</v>
      </c>
      <c r="B77" s="215" t="s">
        <v>28</v>
      </c>
      <c r="C77" s="216"/>
      <c r="D77" s="221"/>
      <c r="E77" s="216">
        <f t="shared" ref="E77:E84" si="40">F77-D77</f>
        <v>420638</v>
      </c>
      <c r="F77" s="216">
        <v>420638</v>
      </c>
      <c r="G77" s="235" t="s">
        <v>15</v>
      </c>
      <c r="H77" s="217">
        <f>H76</f>
        <v>5088.09</v>
      </c>
      <c r="I77" s="213">
        <f t="shared" si="39"/>
        <v>82.6711005505013</v>
      </c>
      <c r="K77" s="80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</row>
    <row r="78" s="5" customFormat="1" hidden="1" spans="1:207">
      <c r="A78" s="218">
        <v>2.2</v>
      </c>
      <c r="B78" s="215" t="s">
        <v>29</v>
      </c>
      <c r="C78" s="220"/>
      <c r="D78" s="221">
        <v>89381</v>
      </c>
      <c r="E78" s="216">
        <f t="shared" si="40"/>
        <v>597480</v>
      </c>
      <c r="F78" s="216">
        <v>686861</v>
      </c>
      <c r="G78" s="235" t="s">
        <v>15</v>
      </c>
      <c r="H78" s="217">
        <f>H76</f>
        <v>5088.09</v>
      </c>
      <c r="I78" s="213">
        <f t="shared" si="39"/>
        <v>134.993877859865</v>
      </c>
      <c r="K78" s="8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</row>
    <row r="79" s="5" customFormat="1" hidden="1" spans="1:207">
      <c r="A79" s="218">
        <v>2.3</v>
      </c>
      <c r="B79" s="215" t="s">
        <v>41</v>
      </c>
      <c r="C79" s="220"/>
      <c r="D79" s="221">
        <v>693267</v>
      </c>
      <c r="E79" s="216">
        <f t="shared" si="40"/>
        <v>1196357</v>
      </c>
      <c r="F79" s="216">
        <v>1889624</v>
      </c>
      <c r="G79" s="235" t="s">
        <v>15</v>
      </c>
      <c r="H79" s="217">
        <f>H76</f>
        <v>5088.09</v>
      </c>
      <c r="I79" s="213">
        <f t="shared" si="39"/>
        <v>371.381795526416</v>
      </c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</row>
    <row r="80" s="5" customFormat="1" hidden="1" spans="1:207">
      <c r="A80" s="218">
        <v>2.4</v>
      </c>
      <c r="B80" s="215" t="s">
        <v>31</v>
      </c>
      <c r="C80" s="220"/>
      <c r="D80" s="221">
        <v>137699</v>
      </c>
      <c r="E80" s="216">
        <f t="shared" si="40"/>
        <v>1152775</v>
      </c>
      <c r="F80" s="216">
        <v>1290474</v>
      </c>
      <c r="G80" s="235" t="s">
        <v>15</v>
      </c>
      <c r="H80" s="217">
        <f>H76</f>
        <v>5088.09</v>
      </c>
      <c r="I80" s="213">
        <f t="shared" si="39"/>
        <v>253.626409910202</v>
      </c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</row>
    <row r="81" s="5" customFormat="1" hidden="1" spans="1:207">
      <c r="A81" s="218">
        <v>2.5</v>
      </c>
      <c r="B81" s="215" t="s">
        <v>32</v>
      </c>
      <c r="C81" s="220"/>
      <c r="D81" s="221"/>
      <c r="E81" s="216">
        <f t="shared" si="40"/>
        <v>256212</v>
      </c>
      <c r="F81" s="216">
        <v>256212</v>
      </c>
      <c r="G81" s="235" t="s">
        <v>15</v>
      </c>
      <c r="H81" s="217">
        <f>H79</f>
        <v>5088.09</v>
      </c>
      <c r="I81" s="213">
        <f t="shared" si="39"/>
        <v>50.355241357759</v>
      </c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</row>
    <row r="82" s="5" customFormat="1" hidden="1" spans="1:207">
      <c r="A82" s="218">
        <v>2.6</v>
      </c>
      <c r="B82" s="215" t="s">
        <v>33</v>
      </c>
      <c r="C82" s="220"/>
      <c r="D82" s="221"/>
      <c r="E82" s="216">
        <f t="shared" si="40"/>
        <v>687561</v>
      </c>
      <c r="F82" s="216">
        <v>687561</v>
      </c>
      <c r="G82" s="235" t="s">
        <v>15</v>
      </c>
      <c r="H82" s="217">
        <f>H76</f>
        <v>5088.09</v>
      </c>
      <c r="I82" s="213">
        <f t="shared" si="39"/>
        <v>135.131454042676</v>
      </c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</row>
    <row r="83" s="5" customFormat="1" hidden="1" spans="1:207">
      <c r="A83" s="218">
        <v>2.7</v>
      </c>
      <c r="B83" s="215" t="s">
        <v>44</v>
      </c>
      <c r="C83" s="216"/>
      <c r="D83" s="221">
        <v>138938</v>
      </c>
      <c r="E83" s="216">
        <f t="shared" si="40"/>
        <v>13043</v>
      </c>
      <c r="F83" s="216">
        <v>151981</v>
      </c>
      <c r="G83" s="213" t="s">
        <v>45</v>
      </c>
      <c r="H83" s="213">
        <v>1</v>
      </c>
      <c r="I83" s="213">
        <f t="shared" si="39"/>
        <v>151981</v>
      </c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</row>
    <row r="84" s="5" customFormat="1" hidden="1" spans="1:207">
      <c r="A84" s="218"/>
      <c r="B84" s="215"/>
      <c r="C84" s="221"/>
      <c r="D84" s="221"/>
      <c r="E84" s="220">
        <f t="shared" si="40"/>
        <v>0</v>
      </c>
      <c r="F84" s="216"/>
      <c r="G84" s="213"/>
      <c r="H84" s="217"/>
      <c r="I84" s="213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</row>
    <row r="85" s="5" customFormat="1" hidden="1" spans="1:207">
      <c r="A85" s="215">
        <v>3</v>
      </c>
      <c r="B85" s="215" t="s">
        <v>46</v>
      </c>
      <c r="C85" s="216">
        <f t="shared" ref="C85:F85" si="41">SUM(C86:C88)</f>
        <v>1530000</v>
      </c>
      <c r="D85" s="216">
        <f t="shared" si="41"/>
        <v>0</v>
      </c>
      <c r="E85" s="216">
        <f t="shared" si="41"/>
        <v>0</v>
      </c>
      <c r="F85" s="216">
        <f t="shared" si="41"/>
        <v>1530000</v>
      </c>
      <c r="G85" s="235" t="s">
        <v>15</v>
      </c>
      <c r="H85" s="217">
        <v>741</v>
      </c>
      <c r="I85" s="213">
        <f t="shared" ref="I85" si="42">F85/H85</f>
        <v>2064.77732793522</v>
      </c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</row>
    <row r="86" s="5" customFormat="1" hidden="1" spans="1:207">
      <c r="A86" s="218">
        <v>3.1</v>
      </c>
      <c r="B86" s="215" t="s">
        <v>47</v>
      </c>
      <c r="C86" s="216">
        <f t="shared" ref="C86:C88" si="43">F86</f>
        <v>0</v>
      </c>
      <c r="D86" s="221"/>
      <c r="E86" s="216"/>
      <c r="F86" s="216"/>
      <c r="G86" s="235" t="s">
        <v>15</v>
      </c>
      <c r="H86" s="217">
        <f>H85</f>
        <v>741</v>
      </c>
      <c r="I86" s="213">
        <v>1000</v>
      </c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</row>
    <row r="87" s="5" customFormat="1" hidden="1" spans="1:207">
      <c r="A87" s="218">
        <v>3.2</v>
      </c>
      <c r="B87" s="215" t="s">
        <v>48</v>
      </c>
      <c r="C87" s="220">
        <f t="shared" si="43"/>
        <v>0</v>
      </c>
      <c r="D87" s="221"/>
      <c r="E87" s="216"/>
      <c r="F87" s="216"/>
      <c r="G87" s="235" t="s">
        <v>15</v>
      </c>
      <c r="H87" s="217">
        <f>H85</f>
        <v>741</v>
      </c>
      <c r="I87" s="213">
        <v>2200</v>
      </c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</row>
    <row r="88" s="5" customFormat="1" hidden="1" spans="1:207">
      <c r="A88" s="218">
        <v>3.1</v>
      </c>
      <c r="B88" s="215" t="s">
        <v>49</v>
      </c>
      <c r="C88" s="220">
        <f t="shared" si="43"/>
        <v>1530000</v>
      </c>
      <c r="D88" s="221"/>
      <c r="E88" s="216"/>
      <c r="F88" s="216">
        <f t="shared" ref="F88" si="44">H88*I88</f>
        <v>1530000</v>
      </c>
      <c r="G88" s="235" t="s">
        <v>15</v>
      </c>
      <c r="H88" s="217">
        <v>900</v>
      </c>
      <c r="I88" s="213">
        <v>1700</v>
      </c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</row>
    <row r="89" s="5" customFormat="1" hidden="1" spans="1:207">
      <c r="A89" s="218"/>
      <c r="B89" s="215"/>
      <c r="C89" s="221"/>
      <c r="D89" s="221"/>
      <c r="E89" s="220"/>
      <c r="F89" s="216"/>
      <c r="G89" s="213"/>
      <c r="H89" s="217"/>
      <c r="I89" s="213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</row>
    <row r="90" s="5" customFormat="1" hidden="1" spans="1:207">
      <c r="A90" s="218" t="s">
        <v>54</v>
      </c>
      <c r="B90" s="215" t="s">
        <v>55</v>
      </c>
      <c r="C90" s="216">
        <f t="shared" ref="C90:F90" si="45">C91+C98</f>
        <v>4862843</v>
      </c>
      <c r="D90" s="216">
        <f t="shared" si="45"/>
        <v>289723</v>
      </c>
      <c r="E90" s="216">
        <f t="shared" si="45"/>
        <v>951627</v>
      </c>
      <c r="F90" s="216">
        <f t="shared" si="45"/>
        <v>6104193</v>
      </c>
      <c r="G90" s="235" t="s">
        <v>15</v>
      </c>
      <c r="H90" s="217">
        <v>1625.24</v>
      </c>
      <c r="I90" s="213">
        <f t="shared" ref="I90:I94" si="46">F90/H90</f>
        <v>3755.87174817258</v>
      </c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</row>
    <row r="91" s="5" customFormat="1" hidden="1" spans="1:207">
      <c r="A91" s="215">
        <v>1</v>
      </c>
      <c r="B91" s="215" t="s">
        <v>20</v>
      </c>
      <c r="C91" s="216">
        <f t="shared" ref="C91:F91" si="47">SUM(C92:C96)</f>
        <v>4862843</v>
      </c>
      <c r="D91" s="216">
        <f t="shared" si="47"/>
        <v>0</v>
      </c>
      <c r="E91" s="216">
        <f t="shared" si="47"/>
        <v>0</v>
      </c>
      <c r="F91" s="216">
        <f t="shared" si="47"/>
        <v>4862843</v>
      </c>
      <c r="G91" s="235" t="s">
        <v>15</v>
      </c>
      <c r="H91" s="217">
        <f>H90</f>
        <v>1625.24</v>
      </c>
      <c r="I91" s="213">
        <f t="shared" si="46"/>
        <v>2992.07686249415</v>
      </c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</row>
    <row r="92" s="5" customFormat="1" hidden="1" spans="1:207">
      <c r="A92" s="218">
        <v>1.1</v>
      </c>
      <c r="B92" s="215" t="s">
        <v>24</v>
      </c>
      <c r="C92" s="216">
        <f t="shared" ref="C92:C96" si="48">F92</f>
        <v>37097</v>
      </c>
      <c r="D92" s="219"/>
      <c r="E92" s="220"/>
      <c r="F92" s="216">
        <v>37097</v>
      </c>
      <c r="G92" s="235" t="s">
        <v>15</v>
      </c>
      <c r="H92" s="217">
        <f>H91</f>
        <v>1625.24</v>
      </c>
      <c r="I92" s="213">
        <f t="shared" si="46"/>
        <v>22.8255519184859</v>
      </c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</row>
    <row r="93" s="5" customFormat="1" hidden="1" spans="1:207">
      <c r="A93" s="218">
        <v>1.2</v>
      </c>
      <c r="B93" s="215" t="s">
        <v>38</v>
      </c>
      <c r="C93" s="216">
        <f t="shared" si="48"/>
        <v>2361110</v>
      </c>
      <c r="D93" s="219"/>
      <c r="E93" s="220"/>
      <c r="F93" s="216">
        <v>2361110</v>
      </c>
      <c r="G93" s="235" t="s">
        <v>15</v>
      </c>
      <c r="H93" s="217">
        <f>H91</f>
        <v>1625.24</v>
      </c>
      <c r="I93" s="213">
        <f t="shared" si="46"/>
        <v>1452.77620536044</v>
      </c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</row>
    <row r="94" s="5" customFormat="1" hidden="1" spans="1:207">
      <c r="A94" s="218">
        <v>1.3</v>
      </c>
      <c r="B94" s="215" t="s">
        <v>25</v>
      </c>
      <c r="C94" s="216">
        <f t="shared" si="48"/>
        <v>598789</v>
      </c>
      <c r="D94" s="219"/>
      <c r="E94" s="220"/>
      <c r="F94" s="216">
        <v>598789</v>
      </c>
      <c r="G94" s="235" t="s">
        <v>15</v>
      </c>
      <c r="H94" s="217">
        <f>+H92</f>
        <v>1625.24</v>
      </c>
      <c r="I94" s="213">
        <f t="shared" si="46"/>
        <v>368.431124018606</v>
      </c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</row>
    <row r="95" s="5" customFormat="1" hidden="1" spans="1:207">
      <c r="A95" s="218">
        <v>1.4</v>
      </c>
      <c r="B95" s="215" t="s">
        <v>26</v>
      </c>
      <c r="C95" s="216">
        <f t="shared" si="48"/>
        <v>666380</v>
      </c>
      <c r="D95" s="219"/>
      <c r="E95" s="220"/>
      <c r="F95" s="216">
        <v>666380</v>
      </c>
      <c r="G95" s="235" t="s">
        <v>15</v>
      </c>
      <c r="H95" s="217">
        <f>+H91</f>
        <v>1625.24</v>
      </c>
      <c r="I95" s="213">
        <f t="shared" ref="I95:I96" si="49">F95/H95</f>
        <v>410.019443282223</v>
      </c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</row>
    <row r="96" s="5" customFormat="1" hidden="1" spans="1:207">
      <c r="A96" s="218">
        <v>1.5</v>
      </c>
      <c r="B96" s="215" t="s">
        <v>40</v>
      </c>
      <c r="C96" s="216">
        <f t="shared" si="48"/>
        <v>1199467</v>
      </c>
      <c r="D96" s="219"/>
      <c r="E96" s="220"/>
      <c r="F96" s="216">
        <v>1199467</v>
      </c>
      <c r="G96" s="235" t="s">
        <v>15</v>
      </c>
      <c r="H96" s="217">
        <f>H90</f>
        <v>1625.24</v>
      </c>
      <c r="I96" s="213">
        <f t="shared" si="49"/>
        <v>738.0245379144</v>
      </c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</row>
    <row r="97" s="5" customFormat="1" hidden="1" spans="1:207">
      <c r="A97" s="218"/>
      <c r="B97" s="215"/>
      <c r="C97" s="216"/>
      <c r="D97" s="219"/>
      <c r="E97" s="220"/>
      <c r="F97" s="216"/>
      <c r="G97" s="213"/>
      <c r="H97" s="217"/>
      <c r="I97" s="213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</row>
    <row r="98" s="5" customFormat="1" hidden="1" spans="1:207">
      <c r="A98" s="215">
        <v>2</v>
      </c>
      <c r="B98" s="215" t="s">
        <v>27</v>
      </c>
      <c r="C98" s="216">
        <f t="shared" ref="C98:F98" si="50">SUM(C99:C104)</f>
        <v>0</v>
      </c>
      <c r="D98" s="216">
        <f t="shared" si="50"/>
        <v>289723</v>
      </c>
      <c r="E98" s="216">
        <f t="shared" si="50"/>
        <v>951627</v>
      </c>
      <c r="F98" s="216">
        <f t="shared" si="50"/>
        <v>1241350</v>
      </c>
      <c r="G98" s="235" t="s">
        <v>15</v>
      </c>
      <c r="H98" s="217">
        <f>H90</f>
        <v>1625.24</v>
      </c>
      <c r="I98" s="213">
        <f t="shared" ref="I98:I104" si="51">F98/H98</f>
        <v>763.794885678423</v>
      </c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</row>
    <row r="99" s="5" customFormat="1" hidden="1" spans="1:207">
      <c r="A99" s="218">
        <v>2.1</v>
      </c>
      <c r="B99" s="215" t="s">
        <v>28</v>
      </c>
      <c r="C99" s="216"/>
      <c r="D99" s="221">
        <v>0</v>
      </c>
      <c r="E99" s="216">
        <f t="shared" ref="E99:E105" si="52">F99-D99</f>
        <v>78820</v>
      </c>
      <c r="F99" s="216">
        <v>78820</v>
      </c>
      <c r="G99" s="235" t="s">
        <v>15</v>
      </c>
      <c r="H99" s="217">
        <f>H98</f>
        <v>1625.24</v>
      </c>
      <c r="I99" s="213">
        <f t="shared" si="51"/>
        <v>48.4974526839113</v>
      </c>
      <c r="K99" s="8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</row>
    <row r="100" s="5" customFormat="1" hidden="1" spans="1:207">
      <c r="A100" s="218">
        <v>2.2</v>
      </c>
      <c r="B100" s="215" t="s">
        <v>29</v>
      </c>
      <c r="C100" s="220"/>
      <c r="D100" s="221">
        <v>0</v>
      </c>
      <c r="E100" s="216">
        <f t="shared" si="52"/>
        <v>191625</v>
      </c>
      <c r="F100" s="216">
        <v>191625</v>
      </c>
      <c r="G100" s="235" t="s">
        <v>15</v>
      </c>
      <c r="H100" s="217">
        <f>H98</f>
        <v>1625.24</v>
      </c>
      <c r="I100" s="213">
        <f t="shared" si="51"/>
        <v>117.905663163594</v>
      </c>
      <c r="K100" s="80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</row>
    <row r="101" s="5" customFormat="1" hidden="1" spans="1:207">
      <c r="A101" s="218">
        <v>2.3</v>
      </c>
      <c r="B101" s="215" t="s">
        <v>41</v>
      </c>
      <c r="C101" s="220"/>
      <c r="D101" s="221">
        <v>270254</v>
      </c>
      <c r="E101" s="216">
        <f t="shared" si="52"/>
        <v>132780</v>
      </c>
      <c r="F101" s="216">
        <v>403034</v>
      </c>
      <c r="G101" s="235" t="s">
        <v>15</v>
      </c>
      <c r="H101" s="217">
        <f>H98</f>
        <v>1625.24</v>
      </c>
      <c r="I101" s="213">
        <f t="shared" si="51"/>
        <v>247.984297703724</v>
      </c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</row>
    <row r="102" s="5" customFormat="1" hidden="1" spans="1:207">
      <c r="A102" s="218">
        <v>2.4</v>
      </c>
      <c r="B102" s="215" t="s">
        <v>31</v>
      </c>
      <c r="C102" s="220"/>
      <c r="D102" s="221">
        <v>19469</v>
      </c>
      <c r="E102" s="216">
        <f t="shared" si="52"/>
        <v>368916</v>
      </c>
      <c r="F102" s="216">
        <v>388385</v>
      </c>
      <c r="G102" s="235" t="s">
        <v>15</v>
      </c>
      <c r="H102" s="217">
        <f>H98</f>
        <v>1625.24</v>
      </c>
      <c r="I102" s="213">
        <f t="shared" si="51"/>
        <v>238.970859688415</v>
      </c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</row>
    <row r="103" s="5" customFormat="1" hidden="1" spans="1:207">
      <c r="A103" s="218">
        <v>2.5</v>
      </c>
      <c r="B103" s="215" t="s">
        <v>32</v>
      </c>
      <c r="C103" s="220"/>
      <c r="D103" s="221"/>
      <c r="E103" s="216">
        <f t="shared" si="52"/>
        <v>30733</v>
      </c>
      <c r="F103" s="216">
        <v>30733</v>
      </c>
      <c r="G103" s="235" t="s">
        <v>15</v>
      </c>
      <c r="H103" s="217">
        <f>H101</f>
        <v>1625.24</v>
      </c>
      <c r="I103" s="213">
        <f t="shared" si="51"/>
        <v>18.909822549285</v>
      </c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</row>
    <row r="104" s="5" customFormat="1" hidden="1" spans="1:207">
      <c r="A104" s="218">
        <v>2.6</v>
      </c>
      <c r="B104" s="215" t="s">
        <v>33</v>
      </c>
      <c r="C104" s="220"/>
      <c r="D104" s="221"/>
      <c r="E104" s="216">
        <f t="shared" si="52"/>
        <v>148753</v>
      </c>
      <c r="F104" s="216">
        <v>148753</v>
      </c>
      <c r="G104" s="235" t="s">
        <v>15</v>
      </c>
      <c r="H104" s="217">
        <f>H98</f>
        <v>1625.24</v>
      </c>
      <c r="I104" s="213">
        <f t="shared" si="51"/>
        <v>91.5267898894932</v>
      </c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</row>
    <row r="105" s="5" customFormat="1" hidden="1" spans="1:207">
      <c r="A105" s="218"/>
      <c r="B105" s="215"/>
      <c r="C105" s="221"/>
      <c r="D105" s="221"/>
      <c r="E105" s="220">
        <f t="shared" si="52"/>
        <v>0</v>
      </c>
      <c r="F105" s="216"/>
      <c r="G105" s="213"/>
      <c r="H105" s="217"/>
      <c r="I105" s="213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</row>
    <row r="106" s="5" customFormat="1" hidden="1" spans="1:207">
      <c r="A106" s="218" t="s">
        <v>56</v>
      </c>
      <c r="B106" s="215" t="s">
        <v>57</v>
      </c>
      <c r="C106" s="216">
        <f>C107+C117+C133</f>
        <v>52818098</v>
      </c>
      <c r="D106" s="216">
        <f t="shared" ref="D106:F106" si="53">D107+D117+D133</f>
        <v>2874354</v>
      </c>
      <c r="E106" s="216">
        <f t="shared" si="53"/>
        <v>5444386</v>
      </c>
      <c r="F106" s="216">
        <f t="shared" si="53"/>
        <v>61216680</v>
      </c>
      <c r="G106" s="235" t="s">
        <v>15</v>
      </c>
      <c r="H106" s="217">
        <v>6308.54</v>
      </c>
      <c r="I106" s="213">
        <f t="shared" ref="I106:I113" si="54">F106/H106</f>
        <v>9703.77932136437</v>
      </c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</row>
    <row r="107" s="5" customFormat="1" ht="23" hidden="1" customHeight="1" spans="1:207">
      <c r="A107" s="215">
        <v>1</v>
      </c>
      <c r="B107" s="215" t="s">
        <v>20</v>
      </c>
      <c r="C107" s="216">
        <f>SUM(C108:C115)</f>
        <v>42779798</v>
      </c>
      <c r="D107" s="216">
        <f t="shared" ref="D107:F107" si="55">SUM(D108:D115)</f>
        <v>0</v>
      </c>
      <c r="E107" s="216">
        <f t="shared" si="55"/>
        <v>0</v>
      </c>
      <c r="F107" s="216">
        <f t="shared" si="55"/>
        <v>42779798</v>
      </c>
      <c r="G107" s="235" t="s">
        <v>15</v>
      </c>
      <c r="H107" s="217">
        <f>H106</f>
        <v>6308.54</v>
      </c>
      <c r="I107" s="213">
        <f t="shared" si="54"/>
        <v>6781.25176348252</v>
      </c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</row>
    <row r="108" s="5" customFormat="1" hidden="1" spans="1:207">
      <c r="A108" s="218">
        <v>1.1</v>
      </c>
      <c r="B108" s="215" t="s">
        <v>21</v>
      </c>
      <c r="C108" s="216">
        <f>F108</f>
        <v>985000</v>
      </c>
      <c r="D108" s="216"/>
      <c r="E108" s="216"/>
      <c r="F108" s="216">
        <f>H108*I108</f>
        <v>985000</v>
      </c>
      <c r="G108" s="235" t="s">
        <v>22</v>
      </c>
      <c r="H108" s="217">
        <v>197</v>
      </c>
      <c r="I108" s="213">
        <v>5000</v>
      </c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</row>
    <row r="109" s="5" customFormat="1" hidden="1" spans="1:207">
      <c r="A109" s="218">
        <v>1.2</v>
      </c>
      <c r="B109" s="215" t="s">
        <v>23</v>
      </c>
      <c r="C109" s="216">
        <f t="shared" ref="C109:C115" si="56">F109</f>
        <v>526773</v>
      </c>
      <c r="D109" s="219"/>
      <c r="E109" s="220"/>
      <c r="F109" s="216">
        <v>526773</v>
      </c>
      <c r="G109" s="235" t="s">
        <v>15</v>
      </c>
      <c r="H109" s="217">
        <f>H106</f>
        <v>6308.54</v>
      </c>
      <c r="I109" s="213">
        <f t="shared" si="54"/>
        <v>83.5015708864492</v>
      </c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</row>
    <row r="110" s="5" customFormat="1" hidden="1" spans="1:207">
      <c r="A110" s="218">
        <v>1.3</v>
      </c>
      <c r="B110" s="215" t="s">
        <v>24</v>
      </c>
      <c r="C110" s="216">
        <f t="shared" si="56"/>
        <v>7475020</v>
      </c>
      <c r="D110" s="219"/>
      <c r="E110" s="220"/>
      <c r="F110" s="216">
        <v>7475020</v>
      </c>
      <c r="G110" s="235" t="s">
        <v>15</v>
      </c>
      <c r="H110" s="217">
        <f>H107</f>
        <v>6308.54</v>
      </c>
      <c r="I110" s="213">
        <f t="shared" si="54"/>
        <v>1184.90490668205</v>
      </c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</row>
    <row r="111" s="5" customFormat="1" hidden="1" spans="1:207">
      <c r="A111" s="218">
        <v>1.4</v>
      </c>
      <c r="B111" s="215" t="s">
        <v>38</v>
      </c>
      <c r="C111" s="216">
        <f t="shared" si="56"/>
        <v>14489200</v>
      </c>
      <c r="D111" s="219"/>
      <c r="E111" s="220"/>
      <c r="F111" s="216">
        <v>14489200</v>
      </c>
      <c r="G111" s="235" t="s">
        <v>15</v>
      </c>
      <c r="H111" s="217">
        <f>H109</f>
        <v>6308.54</v>
      </c>
      <c r="I111" s="213">
        <f t="shared" si="54"/>
        <v>2296.75963059599</v>
      </c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</row>
    <row r="112" s="5" customFormat="1" hidden="1" spans="1:207">
      <c r="A112" s="218">
        <v>1.5</v>
      </c>
      <c r="B112" s="215" t="s">
        <v>25</v>
      </c>
      <c r="C112" s="216">
        <f t="shared" si="56"/>
        <v>4566950</v>
      </c>
      <c r="D112" s="219"/>
      <c r="E112" s="220"/>
      <c r="F112" s="216">
        <v>4566950</v>
      </c>
      <c r="G112" s="235" t="s">
        <v>15</v>
      </c>
      <c r="H112" s="217">
        <f>+H110</f>
        <v>6308.54</v>
      </c>
      <c r="I112" s="213">
        <f t="shared" si="54"/>
        <v>723.931369223307</v>
      </c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</row>
    <row r="113" s="5" customFormat="1" hidden="1" spans="1:207">
      <c r="A113" s="218">
        <v>1.6</v>
      </c>
      <c r="B113" s="215" t="s">
        <v>26</v>
      </c>
      <c r="C113" s="216">
        <f t="shared" si="56"/>
        <v>2872600</v>
      </c>
      <c r="D113" s="219"/>
      <c r="E113" s="220"/>
      <c r="F113" s="216">
        <v>2872600</v>
      </c>
      <c r="G113" s="235" t="s">
        <v>15</v>
      </c>
      <c r="H113" s="217">
        <f>H107-H114</f>
        <v>4212.15</v>
      </c>
      <c r="I113" s="213">
        <f t="shared" si="54"/>
        <v>681.97951165082</v>
      </c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</row>
    <row r="114" s="5" customFormat="1" hidden="1" spans="1:207">
      <c r="A114" s="218">
        <v>1.7</v>
      </c>
      <c r="B114" s="215" t="s">
        <v>39</v>
      </c>
      <c r="C114" s="216">
        <f t="shared" si="56"/>
        <v>5869892</v>
      </c>
      <c r="D114" s="219"/>
      <c r="E114" s="220"/>
      <c r="F114" s="216">
        <f>H114*I114</f>
        <v>5869892</v>
      </c>
      <c r="G114" s="235" t="s">
        <v>15</v>
      </c>
      <c r="H114" s="217">
        <v>2096.39</v>
      </c>
      <c r="I114" s="213">
        <v>2800</v>
      </c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</row>
    <row r="115" s="5" customFormat="1" hidden="1" spans="1:207">
      <c r="A115" s="218">
        <v>1.8</v>
      </c>
      <c r="B115" s="215" t="s">
        <v>40</v>
      </c>
      <c r="C115" s="216">
        <f t="shared" si="56"/>
        <v>5994363</v>
      </c>
      <c r="D115" s="219"/>
      <c r="E115" s="220"/>
      <c r="F115" s="216">
        <v>5994363</v>
      </c>
      <c r="G115" s="235" t="s">
        <v>15</v>
      </c>
      <c r="H115" s="217">
        <f>H125</f>
        <v>5386.97</v>
      </c>
      <c r="I115" s="213">
        <f>F115/H115</f>
        <v>1112.75225219372</v>
      </c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</row>
    <row r="116" s="5" customFormat="1" hidden="1" spans="1:207">
      <c r="A116" s="218"/>
      <c r="B116" s="215"/>
      <c r="C116" s="216"/>
      <c r="D116" s="216"/>
      <c r="E116" s="216"/>
      <c r="F116" s="216"/>
      <c r="G116" s="213"/>
      <c r="H116" s="217"/>
      <c r="I116" s="213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</row>
    <row r="117" s="5" customFormat="1" hidden="1" spans="1:207">
      <c r="A117" s="215">
        <v>2</v>
      </c>
      <c r="B117" s="215" t="s">
        <v>27</v>
      </c>
      <c r="C117" s="216">
        <f>SUM(C119:C124)</f>
        <v>0</v>
      </c>
      <c r="D117" s="216">
        <f t="shared" ref="D117:F117" si="57">D118+D125</f>
        <v>2874354</v>
      </c>
      <c r="E117" s="216">
        <f t="shared" si="57"/>
        <v>5444386</v>
      </c>
      <c r="F117" s="216">
        <f t="shared" si="57"/>
        <v>8398582</v>
      </c>
      <c r="G117" s="235" t="s">
        <v>15</v>
      </c>
      <c r="H117" s="217">
        <f>H118+H125</f>
        <v>6308.54</v>
      </c>
      <c r="I117" s="213">
        <f t="shared" ref="I117:I125" si="58">F117/H117</f>
        <v>1331.30359797988</v>
      </c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</row>
    <row r="118" s="5" customFormat="1" hidden="1" spans="1:207">
      <c r="A118" s="218">
        <v>2.1</v>
      </c>
      <c r="B118" s="215" t="s">
        <v>58</v>
      </c>
      <c r="C118" s="216"/>
      <c r="D118" s="216">
        <f t="shared" ref="D118:F118" si="59">SUM(D119:D124)</f>
        <v>775009</v>
      </c>
      <c r="E118" s="216">
        <f t="shared" si="59"/>
        <v>1028326</v>
      </c>
      <c r="F118" s="216">
        <f t="shared" si="59"/>
        <v>1883177</v>
      </c>
      <c r="G118" s="235" t="s">
        <v>15</v>
      </c>
      <c r="H118" s="217">
        <v>921.57</v>
      </c>
      <c r="I118" s="213">
        <f t="shared" si="58"/>
        <v>2043.44433955098</v>
      </c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</row>
    <row r="119" s="5" customFormat="1" hidden="1" spans="1:207">
      <c r="A119" s="218" t="s">
        <v>59</v>
      </c>
      <c r="B119" s="215" t="s">
        <v>28</v>
      </c>
      <c r="C119" s="216"/>
      <c r="D119" s="221">
        <v>41823</v>
      </c>
      <c r="E119" s="216">
        <v>33707</v>
      </c>
      <c r="F119" s="216">
        <v>155372</v>
      </c>
      <c r="G119" s="235" t="s">
        <v>15</v>
      </c>
      <c r="H119" s="217">
        <f>H118</f>
        <v>921.57</v>
      </c>
      <c r="I119" s="213">
        <f t="shared" si="58"/>
        <v>168.594897837386</v>
      </c>
      <c r="K119" s="80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</row>
    <row r="120" s="5" customFormat="1" hidden="1" spans="1:207">
      <c r="A120" s="218" t="s">
        <v>60</v>
      </c>
      <c r="B120" s="215" t="s">
        <v>29</v>
      </c>
      <c r="C120" s="220"/>
      <c r="D120" s="221">
        <v>137611</v>
      </c>
      <c r="E120" s="216">
        <f>F120-D120</f>
        <v>135089</v>
      </c>
      <c r="F120" s="216">
        <v>272700</v>
      </c>
      <c r="G120" s="235" t="s">
        <v>15</v>
      </c>
      <c r="H120" s="217">
        <f t="shared" ref="H120:H124" si="60">H119</f>
        <v>921.57</v>
      </c>
      <c r="I120" s="213">
        <f t="shared" si="58"/>
        <v>295.908069924151</v>
      </c>
      <c r="K120" s="80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</row>
    <row r="121" s="5" customFormat="1" hidden="1" spans="1:207">
      <c r="A121" s="218" t="s">
        <v>61</v>
      </c>
      <c r="B121" s="215" t="s">
        <v>41</v>
      </c>
      <c r="C121" s="220"/>
      <c r="D121" s="221">
        <v>545133</v>
      </c>
      <c r="E121" s="216">
        <f>F121-D121</f>
        <v>398054</v>
      </c>
      <c r="F121" s="216">
        <v>943187</v>
      </c>
      <c r="G121" s="235" t="s">
        <v>15</v>
      </c>
      <c r="H121" s="217">
        <f t="shared" si="60"/>
        <v>921.57</v>
      </c>
      <c r="I121" s="213">
        <f t="shared" si="58"/>
        <v>1023.45670974533</v>
      </c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</row>
    <row r="122" s="5" customFormat="1" hidden="1" spans="1:207">
      <c r="A122" s="218" t="s">
        <v>62</v>
      </c>
      <c r="B122" s="215" t="s">
        <v>31</v>
      </c>
      <c r="C122" s="220"/>
      <c r="D122" s="221">
        <v>50442</v>
      </c>
      <c r="E122" s="216">
        <f t="shared" ref="E122:E124" si="61">F122-D122</f>
        <v>219097</v>
      </c>
      <c r="F122" s="216">
        <v>269539</v>
      </c>
      <c r="G122" s="235" t="s">
        <v>15</v>
      </c>
      <c r="H122" s="217">
        <f t="shared" si="60"/>
        <v>921.57</v>
      </c>
      <c r="I122" s="213">
        <f t="shared" si="58"/>
        <v>292.47805375609</v>
      </c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</row>
    <row r="123" s="5" customFormat="1" hidden="1" spans="1:207">
      <c r="A123" s="218" t="s">
        <v>63</v>
      </c>
      <c r="B123" s="215" t="s">
        <v>32</v>
      </c>
      <c r="C123" s="220"/>
      <c r="D123" s="221"/>
      <c r="E123" s="216">
        <f t="shared" si="61"/>
        <v>74599</v>
      </c>
      <c r="F123" s="216">
        <v>74599</v>
      </c>
      <c r="G123" s="235" t="s">
        <v>15</v>
      </c>
      <c r="H123" s="217">
        <f t="shared" si="60"/>
        <v>921.57</v>
      </c>
      <c r="I123" s="213">
        <f t="shared" si="58"/>
        <v>80.9477305033801</v>
      </c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</row>
    <row r="124" s="5" customFormat="1" hidden="1" spans="1:207">
      <c r="A124" s="218" t="s">
        <v>64</v>
      </c>
      <c r="B124" s="215" t="s">
        <v>33</v>
      </c>
      <c r="C124" s="220"/>
      <c r="D124" s="221"/>
      <c r="E124" s="216">
        <f t="shared" si="61"/>
        <v>167780</v>
      </c>
      <c r="F124" s="216">
        <v>167780</v>
      </c>
      <c r="G124" s="235" t="s">
        <v>15</v>
      </c>
      <c r="H124" s="217">
        <f t="shared" si="60"/>
        <v>921.57</v>
      </c>
      <c r="I124" s="213">
        <f t="shared" si="58"/>
        <v>182.05887778465</v>
      </c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</row>
    <row r="125" s="5" customFormat="1" hidden="1" spans="1:207">
      <c r="A125" s="218">
        <v>2.2</v>
      </c>
      <c r="B125" s="215" t="s">
        <v>65</v>
      </c>
      <c r="C125" s="216">
        <f t="shared" ref="C125:F125" si="62">SUM(C126:C131)</f>
        <v>0</v>
      </c>
      <c r="D125" s="216">
        <f t="shared" si="62"/>
        <v>2099345</v>
      </c>
      <c r="E125" s="216">
        <f t="shared" si="62"/>
        <v>4416060</v>
      </c>
      <c r="F125" s="216">
        <f t="shared" si="62"/>
        <v>6515405</v>
      </c>
      <c r="G125" s="235" t="s">
        <v>15</v>
      </c>
      <c r="H125" s="217">
        <v>5386.97</v>
      </c>
      <c r="I125" s="213">
        <f t="shared" si="58"/>
        <v>1209.4748996189</v>
      </c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</row>
    <row r="126" s="5" customFormat="1" hidden="1" spans="1:207">
      <c r="A126" s="218" t="s">
        <v>66</v>
      </c>
      <c r="B126" s="215" t="s">
        <v>28</v>
      </c>
      <c r="C126" s="216"/>
      <c r="D126" s="221">
        <v>0</v>
      </c>
      <c r="E126" s="216">
        <f t="shared" ref="E126:E131" si="63">F126-D126</f>
        <v>384750</v>
      </c>
      <c r="F126" s="216">
        <v>384750</v>
      </c>
      <c r="G126" s="235" t="s">
        <v>15</v>
      </c>
      <c r="H126" s="217">
        <f>H125</f>
        <v>5386.97</v>
      </c>
      <c r="I126" s="213">
        <f t="shared" ref="I126:I131" si="64">F126/H126</f>
        <v>71.4223394598448</v>
      </c>
      <c r="K126" s="80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</row>
    <row r="127" s="5" customFormat="1" hidden="1" spans="1:207">
      <c r="A127" s="218" t="s">
        <v>67</v>
      </c>
      <c r="B127" s="215" t="s">
        <v>29</v>
      </c>
      <c r="C127" s="220"/>
      <c r="D127" s="221">
        <v>49912</v>
      </c>
      <c r="E127" s="216">
        <f t="shared" si="63"/>
        <v>586333</v>
      </c>
      <c r="F127" s="216">
        <v>636245</v>
      </c>
      <c r="G127" s="235" t="s">
        <v>15</v>
      </c>
      <c r="H127" s="217">
        <f t="shared" ref="H127:H131" si="65">H126</f>
        <v>5386.97</v>
      </c>
      <c r="I127" s="213">
        <f t="shared" si="64"/>
        <v>118.108138712486</v>
      </c>
      <c r="K127" s="80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</row>
    <row r="128" s="5" customFormat="1" hidden="1" spans="1:207">
      <c r="A128" s="218" t="s">
        <v>68</v>
      </c>
      <c r="B128" s="215" t="s">
        <v>41</v>
      </c>
      <c r="C128" s="220"/>
      <c r="D128" s="221">
        <v>1826424</v>
      </c>
      <c r="E128" s="216">
        <f t="shared" si="63"/>
        <v>1240117</v>
      </c>
      <c r="F128" s="216">
        <v>3066541</v>
      </c>
      <c r="G128" s="235" t="s">
        <v>15</v>
      </c>
      <c r="H128" s="217">
        <f t="shared" si="65"/>
        <v>5386.97</v>
      </c>
      <c r="I128" s="213">
        <f t="shared" si="64"/>
        <v>569.251545859732</v>
      </c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</row>
    <row r="129" s="5" customFormat="1" hidden="1" spans="1:207">
      <c r="A129" s="218" t="s">
        <v>69</v>
      </c>
      <c r="B129" s="215" t="s">
        <v>31</v>
      </c>
      <c r="C129" s="220"/>
      <c r="D129" s="221">
        <v>223009</v>
      </c>
      <c r="E129" s="216">
        <f t="shared" si="63"/>
        <v>1115057</v>
      </c>
      <c r="F129" s="216">
        <v>1338066</v>
      </c>
      <c r="G129" s="235" t="s">
        <v>15</v>
      </c>
      <c r="H129" s="217">
        <f t="shared" si="65"/>
        <v>5386.97</v>
      </c>
      <c r="I129" s="213">
        <f t="shared" si="64"/>
        <v>248.38935431235</v>
      </c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</row>
    <row r="130" s="5" customFormat="1" hidden="1" spans="1:207">
      <c r="A130" s="218" t="s">
        <v>70</v>
      </c>
      <c r="B130" s="215" t="s">
        <v>32</v>
      </c>
      <c r="C130" s="220"/>
      <c r="D130" s="221"/>
      <c r="E130" s="216">
        <f t="shared" si="63"/>
        <v>304255</v>
      </c>
      <c r="F130" s="216">
        <v>304255</v>
      </c>
      <c r="G130" s="235" t="s">
        <v>15</v>
      </c>
      <c r="H130" s="217">
        <f t="shared" si="65"/>
        <v>5386.97</v>
      </c>
      <c r="I130" s="213">
        <f t="shared" si="64"/>
        <v>56.4798021893569</v>
      </c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</row>
    <row r="131" s="5" customFormat="1" hidden="1" spans="1:207">
      <c r="A131" s="218" t="s">
        <v>71</v>
      </c>
      <c r="B131" s="215" t="s">
        <v>33</v>
      </c>
      <c r="C131" s="220"/>
      <c r="D131" s="221"/>
      <c r="E131" s="216">
        <f t="shared" si="63"/>
        <v>785548</v>
      </c>
      <c r="F131" s="216">
        <v>785548</v>
      </c>
      <c r="G131" s="235" t="s">
        <v>15</v>
      </c>
      <c r="H131" s="217">
        <f t="shared" si="65"/>
        <v>5386.97</v>
      </c>
      <c r="I131" s="213">
        <f t="shared" si="64"/>
        <v>145.823719085126</v>
      </c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</row>
    <row r="132" s="5" customFormat="1" hidden="1" spans="1:207">
      <c r="A132" s="218"/>
      <c r="B132" s="215"/>
      <c r="C132" s="216"/>
      <c r="D132" s="221"/>
      <c r="E132" s="216"/>
      <c r="F132" s="216"/>
      <c r="G132" s="213"/>
      <c r="H132" s="217"/>
      <c r="I132" s="213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</row>
    <row r="133" s="5" customFormat="1" hidden="1" spans="1:207">
      <c r="A133" s="215">
        <v>3</v>
      </c>
      <c r="B133" s="215" t="s">
        <v>46</v>
      </c>
      <c r="C133" s="216">
        <f t="shared" ref="C133:F133" si="66">SUM(C134:C136)</f>
        <v>10038300</v>
      </c>
      <c r="D133" s="216">
        <f t="shared" si="66"/>
        <v>0</v>
      </c>
      <c r="E133" s="216">
        <f t="shared" si="66"/>
        <v>0</v>
      </c>
      <c r="F133" s="216">
        <f t="shared" si="66"/>
        <v>10038300</v>
      </c>
      <c r="G133" s="235" t="s">
        <v>15</v>
      </c>
      <c r="H133" s="217">
        <v>3947</v>
      </c>
      <c r="I133" s="213">
        <f t="shared" ref="I133" si="67">F133/H133</f>
        <v>2543.2733721814</v>
      </c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</row>
    <row r="134" s="5" customFormat="1" hidden="1" spans="1:207">
      <c r="A134" s="218">
        <v>3.1</v>
      </c>
      <c r="B134" s="215" t="s">
        <v>72</v>
      </c>
      <c r="C134" s="216">
        <f t="shared" ref="C134:C136" si="68">F134</f>
        <v>0</v>
      </c>
      <c r="D134" s="221"/>
      <c r="E134" s="216"/>
      <c r="F134" s="216"/>
      <c r="G134" s="235" t="s">
        <v>15</v>
      </c>
      <c r="H134" s="217">
        <f>H133</f>
        <v>3947</v>
      </c>
      <c r="I134" s="213">
        <v>1000</v>
      </c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</row>
    <row r="135" s="5" customFormat="1" hidden="1" spans="1:207">
      <c r="A135" s="218">
        <v>3.1</v>
      </c>
      <c r="B135" s="215" t="s">
        <v>73</v>
      </c>
      <c r="C135" s="220">
        <f t="shared" si="68"/>
        <v>8683400</v>
      </c>
      <c r="D135" s="221"/>
      <c r="E135" s="216"/>
      <c r="F135" s="216">
        <f t="shared" ref="F135:F136" si="69">H135*I135</f>
        <v>8683400</v>
      </c>
      <c r="G135" s="235" t="s">
        <v>15</v>
      </c>
      <c r="H135" s="217">
        <f>H133</f>
        <v>3947</v>
      </c>
      <c r="I135" s="213">
        <v>2200</v>
      </c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</row>
    <row r="136" s="5" customFormat="1" hidden="1" spans="1:207">
      <c r="A136" s="218">
        <v>3.2</v>
      </c>
      <c r="B136" s="215" t="s">
        <v>74</v>
      </c>
      <c r="C136" s="220">
        <f t="shared" si="68"/>
        <v>1354900</v>
      </c>
      <c r="D136" s="221"/>
      <c r="E136" s="216"/>
      <c r="F136" s="216">
        <f t="shared" si="69"/>
        <v>1354900</v>
      </c>
      <c r="G136" s="235" t="s">
        <v>15</v>
      </c>
      <c r="H136" s="217">
        <v>797</v>
      </c>
      <c r="I136" s="213">
        <v>1700</v>
      </c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</row>
    <row r="137" s="5" customFormat="1" hidden="1" spans="1:207">
      <c r="A137" s="218"/>
      <c r="B137" s="215"/>
      <c r="C137" s="221"/>
      <c r="D137" s="221"/>
      <c r="E137" s="220"/>
      <c r="F137" s="216"/>
      <c r="G137" s="213"/>
      <c r="H137" s="217"/>
      <c r="I137" s="213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</row>
    <row r="138" s="5" customFormat="1" hidden="1" spans="1:207">
      <c r="A138" s="218" t="s">
        <v>75</v>
      </c>
      <c r="B138" s="215" t="s">
        <v>76</v>
      </c>
      <c r="C138" s="216">
        <f>C139+C148+C158</f>
        <v>18102136</v>
      </c>
      <c r="D138" s="216">
        <f t="shared" ref="D138:F138" si="70">D139+D148+D158</f>
        <v>1403188</v>
      </c>
      <c r="E138" s="216">
        <f t="shared" si="70"/>
        <v>3331043</v>
      </c>
      <c r="F138" s="216">
        <f t="shared" si="70"/>
        <v>22836367</v>
      </c>
      <c r="G138" s="235" t="s">
        <v>15</v>
      </c>
      <c r="H138" s="217">
        <v>3986.13</v>
      </c>
      <c r="I138" s="213">
        <f t="shared" ref="I138:I141" si="71">F138/H138</f>
        <v>5728.95690807876</v>
      </c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</row>
    <row r="139" s="5" customFormat="1" hidden="1" spans="1:207">
      <c r="A139" s="215">
        <v>1</v>
      </c>
      <c r="B139" s="215" t="s">
        <v>20</v>
      </c>
      <c r="C139" s="216">
        <f t="shared" ref="C139" si="72">SUM(C140:C146)</f>
        <v>18102136</v>
      </c>
      <c r="D139" s="216">
        <f t="shared" ref="D139:F139" si="73">SUM(D140:D146)</f>
        <v>0</v>
      </c>
      <c r="E139" s="216">
        <f t="shared" si="73"/>
        <v>0</v>
      </c>
      <c r="F139" s="216">
        <f t="shared" si="73"/>
        <v>18102136</v>
      </c>
      <c r="G139" s="235" t="s">
        <v>15</v>
      </c>
      <c r="H139" s="217">
        <f>H138</f>
        <v>3986.13</v>
      </c>
      <c r="I139" s="213">
        <f t="shared" si="71"/>
        <v>4541.28089149125</v>
      </c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</row>
    <row r="140" s="5" customFormat="1" hidden="1" spans="1:207">
      <c r="A140" s="218">
        <v>1.1</v>
      </c>
      <c r="B140" s="215" t="s">
        <v>23</v>
      </c>
      <c r="C140" s="216">
        <f t="shared" ref="C140:C146" si="74">F140</f>
        <v>327167</v>
      </c>
      <c r="D140" s="219"/>
      <c r="E140" s="220"/>
      <c r="F140" s="216">
        <v>327167</v>
      </c>
      <c r="G140" s="235" t="s">
        <v>15</v>
      </c>
      <c r="H140" s="217">
        <f t="shared" ref="H140:H142" si="75">H138</f>
        <v>3986.13</v>
      </c>
      <c r="I140" s="213">
        <f t="shared" si="71"/>
        <v>82.0763497427329</v>
      </c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</row>
    <row r="141" s="5" customFormat="1" hidden="1" spans="1:207">
      <c r="A141" s="218">
        <v>1.2</v>
      </c>
      <c r="B141" s="215" t="s">
        <v>24</v>
      </c>
      <c r="C141" s="216">
        <f t="shared" si="74"/>
        <v>1408852</v>
      </c>
      <c r="D141" s="219"/>
      <c r="E141" s="220"/>
      <c r="F141" s="216">
        <v>1408852</v>
      </c>
      <c r="G141" s="235" t="s">
        <v>15</v>
      </c>
      <c r="H141" s="217">
        <f t="shared" si="75"/>
        <v>3986.13</v>
      </c>
      <c r="I141" s="213">
        <f t="shared" si="71"/>
        <v>353.438548165765</v>
      </c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</row>
    <row r="142" s="5" customFormat="1" hidden="1" spans="1:207">
      <c r="A142" s="218">
        <v>1.3</v>
      </c>
      <c r="B142" s="215" t="s">
        <v>38</v>
      </c>
      <c r="C142" s="216">
        <f t="shared" si="74"/>
        <v>7198347</v>
      </c>
      <c r="D142" s="219"/>
      <c r="E142" s="220"/>
      <c r="F142" s="216">
        <v>7198347</v>
      </c>
      <c r="G142" s="235" t="s">
        <v>15</v>
      </c>
      <c r="H142" s="217">
        <f t="shared" si="75"/>
        <v>3986.13</v>
      </c>
      <c r="I142" s="213">
        <f t="shared" ref="I142:I146" si="76">F142/H142</f>
        <v>1805.848529777</v>
      </c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</row>
    <row r="143" s="5" customFormat="1" hidden="1" spans="1:207">
      <c r="A143" s="218">
        <v>1.4</v>
      </c>
      <c r="B143" s="215" t="s">
        <v>25</v>
      </c>
      <c r="C143" s="216">
        <f t="shared" si="74"/>
        <v>2466495</v>
      </c>
      <c r="D143" s="219"/>
      <c r="E143" s="220"/>
      <c r="F143" s="216">
        <v>2466495</v>
      </c>
      <c r="G143" s="235" t="s">
        <v>15</v>
      </c>
      <c r="H143" s="217">
        <f>+H141</f>
        <v>3986.13</v>
      </c>
      <c r="I143" s="213">
        <f t="shared" si="76"/>
        <v>618.769332661002</v>
      </c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</row>
    <row r="144" s="5" customFormat="1" hidden="1" spans="1:207">
      <c r="A144" s="218">
        <v>1.5</v>
      </c>
      <c r="B144" s="215" t="s">
        <v>26</v>
      </c>
      <c r="C144" s="216">
        <f t="shared" si="74"/>
        <v>1678706</v>
      </c>
      <c r="D144" s="219"/>
      <c r="E144" s="220"/>
      <c r="F144" s="216">
        <v>1678706</v>
      </c>
      <c r="G144" s="235" t="s">
        <v>15</v>
      </c>
      <c r="H144" s="217">
        <f>H139-H145</f>
        <v>3694.7</v>
      </c>
      <c r="I144" s="213">
        <f t="shared" si="76"/>
        <v>454.355157387609</v>
      </c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</row>
    <row r="145" s="5" customFormat="1" hidden="1" spans="1:207">
      <c r="A145" s="218">
        <v>1.6</v>
      </c>
      <c r="B145" s="215" t="s">
        <v>39</v>
      </c>
      <c r="C145" s="216">
        <f t="shared" si="74"/>
        <v>349716</v>
      </c>
      <c r="D145" s="219"/>
      <c r="E145" s="220"/>
      <c r="F145" s="216">
        <f>H145*I145</f>
        <v>349716</v>
      </c>
      <c r="G145" s="235" t="s">
        <v>15</v>
      </c>
      <c r="H145" s="217">
        <v>291.43</v>
      </c>
      <c r="I145" s="213">
        <v>1200</v>
      </c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</row>
    <row r="146" s="5" customFormat="1" hidden="1" spans="1:207">
      <c r="A146" s="218">
        <v>1.7</v>
      </c>
      <c r="B146" s="215" t="s">
        <v>40</v>
      </c>
      <c r="C146" s="216">
        <f t="shared" si="74"/>
        <v>4672853</v>
      </c>
      <c r="D146" s="219"/>
      <c r="E146" s="220"/>
      <c r="F146" s="216">
        <v>4672853</v>
      </c>
      <c r="G146" s="235" t="s">
        <v>15</v>
      </c>
      <c r="H146" s="217">
        <f>H138</f>
        <v>3986.13</v>
      </c>
      <c r="I146" s="213">
        <f t="shared" si="76"/>
        <v>1172.27812439634</v>
      </c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</row>
    <row r="147" s="5" customFormat="1" hidden="1" spans="1:207">
      <c r="A147" s="218"/>
      <c r="B147" s="215"/>
      <c r="C147" s="216"/>
      <c r="D147" s="216"/>
      <c r="E147" s="216"/>
      <c r="F147" s="216"/>
      <c r="G147" s="213"/>
      <c r="H147" s="217"/>
      <c r="I147" s="213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</row>
    <row r="148" s="5" customFormat="1" hidden="1" spans="1:207">
      <c r="A148" s="215">
        <v>2</v>
      </c>
      <c r="B148" s="215" t="s">
        <v>27</v>
      </c>
      <c r="C148" s="216">
        <f t="shared" ref="C148" si="77">SUM(C149:C155)</f>
        <v>0</v>
      </c>
      <c r="D148" s="216">
        <f t="shared" ref="D148:F148" si="78">SUM(D149:D156)</f>
        <v>1403188</v>
      </c>
      <c r="E148" s="216">
        <f t="shared" si="78"/>
        <v>3331043</v>
      </c>
      <c r="F148" s="216">
        <f t="shared" si="78"/>
        <v>4734231</v>
      </c>
      <c r="G148" s="235" t="s">
        <v>15</v>
      </c>
      <c r="H148" s="217">
        <f>H139</f>
        <v>3986.13</v>
      </c>
      <c r="I148" s="213">
        <f t="shared" ref="I148:I156" si="79">F148/H148</f>
        <v>1187.67601658752</v>
      </c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</row>
    <row r="149" s="5" customFormat="1" hidden="1" spans="1:207">
      <c r="A149" s="218">
        <v>2.1</v>
      </c>
      <c r="B149" s="215" t="s">
        <v>28</v>
      </c>
      <c r="C149" s="216"/>
      <c r="D149" s="221">
        <v>0</v>
      </c>
      <c r="E149" s="216">
        <f t="shared" ref="E149:E156" si="80">F149-D149</f>
        <v>172868</v>
      </c>
      <c r="F149" s="216">
        <v>172868</v>
      </c>
      <c r="G149" s="235" t="s">
        <v>15</v>
      </c>
      <c r="H149" s="217">
        <f>H148</f>
        <v>3986.13</v>
      </c>
      <c r="I149" s="213">
        <f t="shared" si="79"/>
        <v>43.3673763775893</v>
      </c>
      <c r="K149" s="8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</row>
    <row r="150" s="5" customFormat="1" hidden="1" spans="1:207">
      <c r="A150" s="218">
        <v>2.2</v>
      </c>
      <c r="B150" s="215" t="s">
        <v>29</v>
      </c>
      <c r="C150" s="220"/>
      <c r="D150" s="221">
        <v>0</v>
      </c>
      <c r="E150" s="216">
        <f t="shared" si="80"/>
        <v>305938</v>
      </c>
      <c r="F150" s="216">
        <v>305938</v>
      </c>
      <c r="G150" s="235" t="s">
        <v>15</v>
      </c>
      <c r="H150" s="217">
        <f>H148</f>
        <v>3986.13</v>
      </c>
      <c r="I150" s="213">
        <f t="shared" si="79"/>
        <v>76.7506328193009</v>
      </c>
      <c r="K150" s="8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</row>
    <row r="151" s="5" customFormat="1" hidden="1" spans="1:207">
      <c r="A151" s="218">
        <v>2.3</v>
      </c>
      <c r="B151" s="215" t="s">
        <v>77</v>
      </c>
      <c r="C151" s="220"/>
      <c r="D151" s="221"/>
      <c r="E151" s="216">
        <f>F151</f>
        <v>800000</v>
      </c>
      <c r="F151" s="216">
        <v>800000</v>
      </c>
      <c r="G151" s="235" t="s">
        <v>78</v>
      </c>
      <c r="H151" s="213">
        <v>1</v>
      </c>
      <c r="I151" s="213">
        <f t="shared" si="79"/>
        <v>800000</v>
      </c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</row>
    <row r="152" s="5" customFormat="1" hidden="1" spans="1:207">
      <c r="A152" s="218">
        <v>2.4</v>
      </c>
      <c r="B152" s="215" t="s">
        <v>41</v>
      </c>
      <c r="C152" s="220"/>
      <c r="D152" s="221">
        <v>1174515</v>
      </c>
      <c r="E152" s="216">
        <f>F152-D152</f>
        <v>596437</v>
      </c>
      <c r="F152" s="216">
        <v>1770952</v>
      </c>
      <c r="G152" s="235" t="s">
        <v>15</v>
      </c>
      <c r="H152" s="217">
        <f>H148</f>
        <v>3986.13</v>
      </c>
      <c r="I152" s="213">
        <f t="shared" si="79"/>
        <v>444.278535822966</v>
      </c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</row>
    <row r="153" s="5" customFormat="1" hidden="1" spans="1:207">
      <c r="A153" s="218">
        <v>2.5</v>
      </c>
      <c r="B153" s="215" t="s">
        <v>31</v>
      </c>
      <c r="C153" s="220"/>
      <c r="D153" s="221">
        <v>106549</v>
      </c>
      <c r="E153" s="216">
        <f t="shared" si="80"/>
        <v>685759</v>
      </c>
      <c r="F153" s="216">
        <v>792308</v>
      </c>
      <c r="G153" s="235" t="s">
        <v>15</v>
      </c>
      <c r="H153" s="217">
        <f>H148</f>
        <v>3986.13</v>
      </c>
      <c r="I153" s="213">
        <f t="shared" si="79"/>
        <v>198.766221874349</v>
      </c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</row>
    <row r="154" s="5" customFormat="1" hidden="1" spans="1:207">
      <c r="A154" s="218">
        <v>2.6</v>
      </c>
      <c r="B154" s="215" t="s">
        <v>32</v>
      </c>
      <c r="C154" s="220"/>
      <c r="D154" s="221"/>
      <c r="E154" s="216">
        <f t="shared" si="80"/>
        <v>178975</v>
      </c>
      <c r="F154" s="216">
        <v>178975</v>
      </c>
      <c r="G154" s="235" t="s">
        <v>15</v>
      </c>
      <c r="H154" s="217">
        <f>H152</f>
        <v>3986.13</v>
      </c>
      <c r="I154" s="213">
        <f t="shared" si="79"/>
        <v>44.8994388040531</v>
      </c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</row>
    <row r="155" s="5" customFormat="1" hidden="1" spans="1:207">
      <c r="A155" s="218">
        <v>2.7</v>
      </c>
      <c r="B155" s="215" t="s">
        <v>33</v>
      </c>
      <c r="C155" s="220"/>
      <c r="D155" s="221"/>
      <c r="E155" s="216">
        <f t="shared" si="80"/>
        <v>579603</v>
      </c>
      <c r="F155" s="216">
        <v>579603</v>
      </c>
      <c r="G155" s="235" t="s">
        <v>15</v>
      </c>
      <c r="H155" s="217">
        <f>H148</f>
        <v>3986.13</v>
      </c>
      <c r="I155" s="213">
        <f t="shared" si="79"/>
        <v>145.40494163512</v>
      </c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</row>
    <row r="156" s="5" customFormat="1" hidden="1" spans="1:207">
      <c r="A156" s="218">
        <v>2.8</v>
      </c>
      <c r="B156" s="215" t="s">
        <v>44</v>
      </c>
      <c r="C156" s="220"/>
      <c r="D156" s="221">
        <v>122124</v>
      </c>
      <c r="E156" s="216">
        <f t="shared" si="80"/>
        <v>11463</v>
      </c>
      <c r="F156" s="216">
        <v>133587</v>
      </c>
      <c r="G156" s="235" t="s">
        <v>79</v>
      </c>
      <c r="H156" s="213">
        <v>1</v>
      </c>
      <c r="I156" s="213">
        <f t="shared" si="79"/>
        <v>133587</v>
      </c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</row>
    <row r="157" s="5" customFormat="1" hidden="1" spans="1:207">
      <c r="A157" s="218"/>
      <c r="B157" s="215"/>
      <c r="C157" s="216"/>
      <c r="D157" s="221"/>
      <c r="E157" s="216"/>
      <c r="F157" s="216"/>
      <c r="G157" s="213"/>
      <c r="H157" s="217"/>
      <c r="I157" s="213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</row>
    <row r="158" s="5" customFormat="1" hidden="1" spans="1:207">
      <c r="A158" s="215">
        <v>3</v>
      </c>
      <c r="B158" s="215" t="s">
        <v>80</v>
      </c>
      <c r="C158" s="216">
        <f t="shared" ref="C158:C162" si="81">F158</f>
        <v>0</v>
      </c>
      <c r="D158" s="216"/>
      <c r="E158" s="216"/>
      <c r="F158" s="216"/>
      <c r="G158" s="213"/>
      <c r="H158" s="217"/>
      <c r="I158" s="213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</row>
    <row r="159" s="5" customFormat="1" hidden="1" spans="1:207">
      <c r="A159" s="218"/>
      <c r="B159" s="215"/>
      <c r="C159" s="216"/>
      <c r="D159" s="221"/>
      <c r="E159" s="216"/>
      <c r="F159" s="216"/>
      <c r="G159" s="213"/>
      <c r="H159" s="217"/>
      <c r="I159" s="213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</row>
    <row r="160" s="5" customFormat="1" hidden="1" spans="1:207">
      <c r="A160" s="218" t="s">
        <v>81</v>
      </c>
      <c r="B160" s="215" t="s">
        <v>82</v>
      </c>
      <c r="C160" s="221">
        <f>SUM(C161:C172)</f>
        <v>10738249.6</v>
      </c>
      <c r="D160" s="221">
        <f t="shared" ref="D160:F160" si="82">SUM(D161:D172)</f>
        <v>277876</v>
      </c>
      <c r="E160" s="221">
        <f t="shared" si="82"/>
        <v>5781378.1</v>
      </c>
      <c r="F160" s="221">
        <f t="shared" si="82"/>
        <v>16797503.7</v>
      </c>
      <c r="G160" s="235" t="s">
        <v>15</v>
      </c>
      <c r="H160" s="217">
        <f>21774.17+2322.1+7490.97-12437.4-3102-1238</f>
        <v>14809.84</v>
      </c>
      <c r="I160" s="213">
        <f>F160/H160</f>
        <v>1134.21236826326</v>
      </c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</row>
    <row r="161" s="5" customFormat="1" hidden="1" spans="1:207">
      <c r="A161" s="215">
        <v>1</v>
      </c>
      <c r="B161" s="215" t="s">
        <v>83</v>
      </c>
      <c r="C161" s="221">
        <f t="shared" si="81"/>
        <v>6817580</v>
      </c>
      <c r="D161" s="221"/>
      <c r="E161" s="221"/>
      <c r="F161" s="221">
        <f t="shared" ref="F161:F165" si="83">H161*I161</f>
        <v>6817580</v>
      </c>
      <c r="G161" s="235" t="s">
        <v>15</v>
      </c>
      <c r="H161" s="228">
        <f>11985+4878+2988-H173</f>
        <v>17941</v>
      </c>
      <c r="I161" s="215">
        <v>380</v>
      </c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</row>
    <row r="162" s="5" customFormat="1" hidden="1" spans="1:207">
      <c r="A162" s="215">
        <v>2</v>
      </c>
      <c r="B162" s="215" t="s">
        <v>84</v>
      </c>
      <c r="C162" s="221">
        <f t="shared" si="81"/>
        <v>732542.5</v>
      </c>
      <c r="D162" s="221"/>
      <c r="E162" s="221"/>
      <c r="F162" s="221">
        <f t="shared" si="83"/>
        <v>732542.5</v>
      </c>
      <c r="G162" s="235" t="s">
        <v>15</v>
      </c>
      <c r="H162" s="228">
        <f>6532.25+696.63+2247.29-H174</f>
        <v>2930.17</v>
      </c>
      <c r="I162" s="215">
        <v>250</v>
      </c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</row>
    <row r="163" s="5" customFormat="1" hidden="1" spans="1:207">
      <c r="A163" s="215">
        <v>3</v>
      </c>
      <c r="B163" s="215" t="s">
        <v>85</v>
      </c>
      <c r="C163" s="221"/>
      <c r="D163" s="221">
        <v>77876</v>
      </c>
      <c r="E163" s="221">
        <f>F163-D163</f>
        <v>3190502</v>
      </c>
      <c r="F163" s="221">
        <v>3268378</v>
      </c>
      <c r="G163" s="235" t="s">
        <v>15</v>
      </c>
      <c r="H163" s="228">
        <f>H160</f>
        <v>14809.84</v>
      </c>
      <c r="I163" s="215">
        <f>F163/H163</f>
        <v>220.689622575261</v>
      </c>
      <c r="K163" s="8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</row>
    <row r="164" s="5" customFormat="1" hidden="1" spans="1:207">
      <c r="A164" s="215">
        <v>4</v>
      </c>
      <c r="B164" s="215" t="s">
        <v>86</v>
      </c>
      <c r="C164" s="221"/>
      <c r="D164" s="221"/>
      <c r="E164" s="221">
        <f t="shared" ref="E164:E170" si="84">F164</f>
        <v>29301.7</v>
      </c>
      <c r="F164" s="221">
        <f>I164*H164</f>
        <v>29301.7</v>
      </c>
      <c r="G164" s="235" t="s">
        <v>15</v>
      </c>
      <c r="H164" s="228">
        <f>H162</f>
        <v>2930.17</v>
      </c>
      <c r="I164" s="215">
        <v>10</v>
      </c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</row>
    <row r="165" s="5" customFormat="1" hidden="1" spans="1:207">
      <c r="A165" s="215">
        <v>5</v>
      </c>
      <c r="B165" s="215" t="s">
        <v>87</v>
      </c>
      <c r="C165" s="221"/>
      <c r="D165" s="221"/>
      <c r="E165" s="221">
        <f t="shared" si="84"/>
        <v>888590.4</v>
      </c>
      <c r="F165" s="221">
        <f t="shared" si="83"/>
        <v>888590.4</v>
      </c>
      <c r="G165" s="235" t="s">
        <v>15</v>
      </c>
      <c r="H165" s="228">
        <f>H163</f>
        <v>14809.84</v>
      </c>
      <c r="I165" s="215">
        <v>60</v>
      </c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</row>
    <row r="166" s="5" customFormat="1" hidden="1" spans="1:207">
      <c r="A166" s="215">
        <v>6</v>
      </c>
      <c r="B166" s="215" t="s">
        <v>88</v>
      </c>
      <c r="C166" s="221"/>
      <c r="D166" s="221"/>
      <c r="E166" s="221">
        <f t="shared" si="84"/>
        <v>444295.2</v>
      </c>
      <c r="F166" s="221">
        <f t="shared" ref="F166:F171" si="85">H166*I166</f>
        <v>444295.2</v>
      </c>
      <c r="G166" s="235" t="s">
        <v>15</v>
      </c>
      <c r="H166" s="228">
        <f t="shared" ref="H166:H168" si="86">H165</f>
        <v>14809.84</v>
      </c>
      <c r="I166" s="215">
        <v>30</v>
      </c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</row>
    <row r="167" s="5" customFormat="1" hidden="1" spans="1:207">
      <c r="A167" s="215">
        <v>7</v>
      </c>
      <c r="B167" s="215" t="s">
        <v>89</v>
      </c>
      <c r="C167" s="221"/>
      <c r="D167" s="221"/>
      <c r="E167" s="221">
        <f t="shared" si="84"/>
        <v>740492</v>
      </c>
      <c r="F167" s="221">
        <f t="shared" si="85"/>
        <v>740492</v>
      </c>
      <c r="G167" s="235" t="s">
        <v>15</v>
      </c>
      <c r="H167" s="228">
        <f t="shared" si="86"/>
        <v>14809.84</v>
      </c>
      <c r="I167" s="215">
        <v>50</v>
      </c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</row>
    <row r="168" s="5" customFormat="1" hidden="1" spans="1:207">
      <c r="A168" s="215">
        <v>8</v>
      </c>
      <c r="B168" s="215" t="s">
        <v>90</v>
      </c>
      <c r="C168" s="221"/>
      <c r="D168" s="221"/>
      <c r="E168" s="221">
        <f t="shared" si="84"/>
        <v>296196.8</v>
      </c>
      <c r="F168" s="221">
        <f t="shared" si="85"/>
        <v>296196.8</v>
      </c>
      <c r="G168" s="235" t="s">
        <v>15</v>
      </c>
      <c r="H168" s="228">
        <f t="shared" si="86"/>
        <v>14809.84</v>
      </c>
      <c r="I168" s="215">
        <v>20</v>
      </c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</row>
    <row r="169" s="5" customFormat="1" hidden="1" spans="1:207">
      <c r="A169" s="215">
        <v>9</v>
      </c>
      <c r="B169" s="215" t="s">
        <v>91</v>
      </c>
      <c r="C169" s="221"/>
      <c r="D169" s="221"/>
      <c r="E169" s="221">
        <f t="shared" si="84"/>
        <v>90000</v>
      </c>
      <c r="F169" s="221">
        <f t="shared" si="85"/>
        <v>90000</v>
      </c>
      <c r="G169" s="235" t="s">
        <v>92</v>
      </c>
      <c r="H169" s="228">
        <v>3</v>
      </c>
      <c r="I169" s="215">
        <v>30000</v>
      </c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</row>
    <row r="170" s="5" customFormat="1" hidden="1" spans="1:207">
      <c r="A170" s="215">
        <v>10</v>
      </c>
      <c r="B170" s="215" t="s">
        <v>93</v>
      </c>
      <c r="C170" s="221"/>
      <c r="D170" s="221"/>
      <c r="E170" s="221">
        <f t="shared" si="84"/>
        <v>102000</v>
      </c>
      <c r="F170" s="221">
        <f t="shared" si="85"/>
        <v>102000</v>
      </c>
      <c r="G170" s="235" t="s">
        <v>92</v>
      </c>
      <c r="H170" s="228">
        <v>34</v>
      </c>
      <c r="I170" s="215">
        <v>3000</v>
      </c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</row>
    <row r="171" s="5" customFormat="1" hidden="1" spans="1:207">
      <c r="A171" s="215">
        <v>11</v>
      </c>
      <c r="B171" s="215" t="s">
        <v>94</v>
      </c>
      <c r="C171" s="221">
        <f>F171</f>
        <v>187727.1</v>
      </c>
      <c r="D171" s="221"/>
      <c r="E171" s="220"/>
      <c r="F171" s="221">
        <f t="shared" si="85"/>
        <v>187727.1</v>
      </c>
      <c r="G171" s="235" t="s">
        <v>15</v>
      </c>
      <c r="H171" s="228">
        <f>H226</f>
        <v>18772.71</v>
      </c>
      <c r="I171" s="215">
        <v>10</v>
      </c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</row>
    <row r="172" s="5" customFormat="1" hidden="1" spans="1:207">
      <c r="A172" s="215">
        <v>12</v>
      </c>
      <c r="B172" s="215" t="s">
        <v>95</v>
      </c>
      <c r="C172" s="221">
        <f t="shared" ref="C172:F172" si="87">SUM(C173:C175)</f>
        <v>3000400</v>
      </c>
      <c r="D172" s="221">
        <f t="shared" si="87"/>
        <v>200000</v>
      </c>
      <c r="E172" s="221">
        <f t="shared" si="87"/>
        <v>0</v>
      </c>
      <c r="F172" s="221">
        <f t="shared" si="87"/>
        <v>3200400</v>
      </c>
      <c r="G172" s="235" t="s">
        <v>15</v>
      </c>
      <c r="H172" s="228">
        <f>SUM(H173:H174)</f>
        <v>8456</v>
      </c>
      <c r="I172" s="215">
        <f t="shared" ref="I172:I179" si="88">F172/H172</f>
        <v>378.476821192053</v>
      </c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</row>
    <row r="173" s="5" customFormat="1" hidden="1" spans="1:207">
      <c r="A173" s="218">
        <v>12.1</v>
      </c>
      <c r="B173" s="215" t="s">
        <v>96</v>
      </c>
      <c r="C173" s="221">
        <f>F173</f>
        <v>382000</v>
      </c>
      <c r="D173" s="221"/>
      <c r="E173" s="220"/>
      <c r="F173" s="221">
        <f>H173*I173</f>
        <v>382000</v>
      </c>
      <c r="G173" s="235" t="s">
        <v>15</v>
      </c>
      <c r="H173" s="228">
        <f>847+657+406</f>
        <v>1910</v>
      </c>
      <c r="I173" s="215">
        <v>200</v>
      </c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</row>
    <row r="174" s="5" customFormat="1" hidden="1" spans="1:207">
      <c r="A174" s="218">
        <v>12.2</v>
      </c>
      <c r="B174" s="215" t="s">
        <v>97</v>
      </c>
      <c r="C174" s="221">
        <f>+F174</f>
        <v>2618400</v>
      </c>
      <c r="D174" s="221"/>
      <c r="E174" s="221"/>
      <c r="F174" s="221">
        <f>H174*I174</f>
        <v>2618400</v>
      </c>
      <c r="G174" s="235" t="s">
        <v>15</v>
      </c>
      <c r="H174" s="228">
        <f>2571+1575+2400</f>
        <v>6546</v>
      </c>
      <c r="I174" s="215">
        <v>400</v>
      </c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</row>
    <row r="175" s="5" customFormat="1" hidden="1" spans="1:207">
      <c r="A175" s="218">
        <v>12.3</v>
      </c>
      <c r="B175" s="215" t="s">
        <v>98</v>
      </c>
      <c r="C175" s="221"/>
      <c r="D175" s="221">
        <f t="shared" ref="D175" si="89">F175</f>
        <v>200000</v>
      </c>
      <c r="E175" s="220">
        <f t="shared" ref="E175" si="90">F175-D175</f>
        <v>0</v>
      </c>
      <c r="F175" s="221">
        <v>200000</v>
      </c>
      <c r="G175" s="235" t="s">
        <v>78</v>
      </c>
      <c r="H175" s="215">
        <v>1</v>
      </c>
      <c r="I175" s="215">
        <f t="shared" si="88"/>
        <v>200000</v>
      </c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</row>
    <row r="176" s="5" customFormat="1" hidden="1" spans="1:207">
      <c r="A176" s="218"/>
      <c r="B176" s="215"/>
      <c r="C176" s="221"/>
      <c r="D176" s="221"/>
      <c r="E176" s="220"/>
      <c r="F176" s="221"/>
      <c r="G176" s="213"/>
      <c r="H176" s="215"/>
      <c r="I176" s="215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</row>
    <row r="177" s="5" customFormat="1" spans="1:207">
      <c r="A177" s="215" t="s">
        <v>99</v>
      </c>
      <c r="B177" s="215" t="s">
        <v>100</v>
      </c>
      <c r="C177" s="216">
        <f>艺术学院二期!C53</f>
        <v>55424701.6</v>
      </c>
      <c r="D177" s="216">
        <f>艺术学院二期!D53</f>
        <v>4498904</v>
      </c>
      <c r="E177" s="216">
        <f>艺术学院二期!E53</f>
        <v>11313346</v>
      </c>
      <c r="F177" s="216">
        <f>艺术学院二期!F53</f>
        <v>71236951.6</v>
      </c>
      <c r="G177" s="235" t="s">
        <v>15</v>
      </c>
      <c r="H177" s="217">
        <f>艺术学院二期!H53</f>
        <v>14776.86</v>
      </c>
      <c r="I177" s="213">
        <f t="shared" si="88"/>
        <v>4820.84499683965</v>
      </c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</row>
    <row r="178" s="5" customFormat="1" hidden="1" spans="1:207">
      <c r="A178" s="218" t="s">
        <v>18</v>
      </c>
      <c r="B178" s="215" t="s">
        <v>101</v>
      </c>
      <c r="C178" s="216">
        <f t="shared" ref="C178:F178" si="91">C179+C187</f>
        <v>14230088</v>
      </c>
      <c r="D178" s="216">
        <f t="shared" si="91"/>
        <v>1183828</v>
      </c>
      <c r="E178" s="216">
        <f t="shared" si="91"/>
        <v>2428017</v>
      </c>
      <c r="F178" s="216">
        <f t="shared" si="91"/>
        <v>17841933</v>
      </c>
      <c r="G178" s="235" t="s">
        <v>15</v>
      </c>
      <c r="H178" s="217">
        <v>2676.64</v>
      </c>
      <c r="I178" s="213">
        <f t="shared" si="88"/>
        <v>6665.79480243888</v>
      </c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</row>
    <row r="179" s="5" customFormat="1" hidden="1" spans="1:207">
      <c r="A179" s="215">
        <v>1</v>
      </c>
      <c r="B179" s="215" t="s">
        <v>20</v>
      </c>
      <c r="C179" s="216">
        <f t="shared" ref="C179:F179" si="92">SUM(C180:C185)</f>
        <v>14230088</v>
      </c>
      <c r="D179" s="216">
        <f t="shared" si="92"/>
        <v>0</v>
      </c>
      <c r="E179" s="216">
        <f t="shared" si="92"/>
        <v>0</v>
      </c>
      <c r="F179" s="216">
        <f t="shared" si="92"/>
        <v>14230088</v>
      </c>
      <c r="G179" s="235" t="s">
        <v>15</v>
      </c>
      <c r="H179" s="217">
        <f>H178</f>
        <v>2676.64</v>
      </c>
      <c r="I179" s="213">
        <f t="shared" si="88"/>
        <v>5316.39966525196</v>
      </c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5" customFormat="1" hidden="1" spans="1:207">
      <c r="A180" s="218">
        <v>1.1</v>
      </c>
      <c r="B180" s="215" t="s">
        <v>21</v>
      </c>
      <c r="C180" s="216">
        <f>F180</f>
        <v>1300000</v>
      </c>
      <c r="D180" s="216"/>
      <c r="E180" s="216"/>
      <c r="F180" s="216">
        <f>H180*I180</f>
        <v>1300000</v>
      </c>
      <c r="G180" s="235" t="s">
        <v>22</v>
      </c>
      <c r="H180" s="217">
        <v>260</v>
      </c>
      <c r="I180" s="213">
        <v>5000</v>
      </c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5" customFormat="1" hidden="1" spans="1:207">
      <c r="A181" s="218">
        <v>1.2</v>
      </c>
      <c r="B181" s="215" t="s">
        <v>23</v>
      </c>
      <c r="C181" s="216">
        <f t="shared" ref="C181:C185" si="93">F181</f>
        <v>694383</v>
      </c>
      <c r="D181" s="219"/>
      <c r="E181" s="220"/>
      <c r="F181" s="216">
        <v>694383</v>
      </c>
      <c r="G181" s="235" t="s">
        <v>15</v>
      </c>
      <c r="H181" s="217">
        <f>H178</f>
        <v>2676.64</v>
      </c>
      <c r="I181" s="213">
        <f t="shared" ref="I181:I183" si="94">F181/H181</f>
        <v>259.423381552992</v>
      </c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5" customFormat="1" hidden="1" spans="1:207">
      <c r="A182" s="218">
        <v>1.3</v>
      </c>
      <c r="B182" s="215" t="s">
        <v>24</v>
      </c>
      <c r="C182" s="216">
        <f t="shared" si="93"/>
        <v>9412004</v>
      </c>
      <c r="D182" s="219"/>
      <c r="E182" s="220"/>
      <c r="F182" s="216">
        <v>9412004</v>
      </c>
      <c r="G182" s="235" t="s">
        <v>15</v>
      </c>
      <c r="H182" s="217">
        <f>H179</f>
        <v>2676.64</v>
      </c>
      <c r="I182" s="213">
        <f t="shared" si="94"/>
        <v>3516.35034969215</v>
      </c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5" customFormat="1" hidden="1" spans="1:207">
      <c r="A183" s="218">
        <v>1.4</v>
      </c>
      <c r="B183" s="215" t="s">
        <v>25</v>
      </c>
      <c r="C183" s="216">
        <f t="shared" si="93"/>
        <v>882444</v>
      </c>
      <c r="D183" s="219"/>
      <c r="E183" s="220"/>
      <c r="F183" s="216">
        <v>882444</v>
      </c>
      <c r="G183" s="235" t="s">
        <v>15</v>
      </c>
      <c r="H183" s="217">
        <f>+H182</f>
        <v>2676.64</v>
      </c>
      <c r="I183" s="213">
        <f t="shared" si="94"/>
        <v>329.683483770698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5" customFormat="1" hidden="1" spans="1:207">
      <c r="A184" s="218">
        <v>1.5</v>
      </c>
      <c r="B184" s="215" t="s">
        <v>26</v>
      </c>
      <c r="C184" s="216">
        <f t="shared" si="93"/>
        <v>1333595</v>
      </c>
      <c r="D184" s="219"/>
      <c r="E184" s="220"/>
      <c r="F184" s="216">
        <v>1333595</v>
      </c>
      <c r="G184" s="235" t="s">
        <v>15</v>
      </c>
      <c r="H184" s="217">
        <f>H178</f>
        <v>2676.64</v>
      </c>
      <c r="I184" s="213">
        <f t="shared" ref="I184:I185" si="95">F184/H184</f>
        <v>498.234727120569</v>
      </c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5" customFormat="1" hidden="1" spans="1:207">
      <c r="A185" s="218">
        <v>1.6</v>
      </c>
      <c r="B185" s="215" t="s">
        <v>40</v>
      </c>
      <c r="C185" s="216">
        <f t="shared" si="93"/>
        <v>607662</v>
      </c>
      <c r="D185" s="219"/>
      <c r="E185" s="220"/>
      <c r="F185" s="216">
        <v>607662</v>
      </c>
      <c r="G185" s="235" t="s">
        <v>15</v>
      </c>
      <c r="H185" s="217">
        <f>H178</f>
        <v>2676.64</v>
      </c>
      <c r="I185" s="213">
        <f t="shared" si="95"/>
        <v>227.024179568414</v>
      </c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5" customFormat="1" hidden="1" spans="1:207">
      <c r="A186" s="218"/>
      <c r="B186" s="215"/>
      <c r="C186" s="216"/>
      <c r="D186" s="216"/>
      <c r="E186" s="216"/>
      <c r="F186" s="216"/>
      <c r="G186" s="213"/>
      <c r="H186" s="217"/>
      <c r="I186" s="213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5" customFormat="1" hidden="1" spans="1:207">
      <c r="A187" s="215">
        <v>2</v>
      </c>
      <c r="B187" s="215" t="s">
        <v>27</v>
      </c>
      <c r="C187" s="216">
        <f t="shared" ref="C187:F187" si="96">SUM(C188:C193)</f>
        <v>0</v>
      </c>
      <c r="D187" s="216">
        <f t="shared" si="96"/>
        <v>1183828</v>
      </c>
      <c r="E187" s="216">
        <f t="shared" si="96"/>
        <v>2428017</v>
      </c>
      <c r="F187" s="216">
        <f t="shared" si="96"/>
        <v>3611845</v>
      </c>
      <c r="G187" s="235" t="s">
        <v>15</v>
      </c>
      <c r="H187" s="217">
        <f>H179</f>
        <v>2676.64</v>
      </c>
      <c r="I187" s="213">
        <f t="shared" ref="I187:I193" si="97">F187/H187</f>
        <v>1349.39513718692</v>
      </c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5" customFormat="1" hidden="1" spans="1:207">
      <c r="A188" s="218">
        <v>2.1</v>
      </c>
      <c r="B188" s="215" t="s">
        <v>28</v>
      </c>
      <c r="C188" s="216"/>
      <c r="D188" s="221">
        <v>270752</v>
      </c>
      <c r="E188" s="216">
        <f t="shared" ref="E188:E193" si="98">F188-D188</f>
        <v>275368</v>
      </c>
      <c r="F188" s="216">
        <v>546120</v>
      </c>
      <c r="G188" s="235" t="s">
        <v>15</v>
      </c>
      <c r="H188" s="217">
        <f>H187</f>
        <v>2676.64</v>
      </c>
      <c r="I188" s="213">
        <f t="shared" si="97"/>
        <v>204.031920616893</v>
      </c>
      <c r="K188" s="80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5" customFormat="1" hidden="1" spans="1:207">
      <c r="A189" s="218">
        <v>2.2</v>
      </c>
      <c r="B189" s="215" t="s">
        <v>29</v>
      </c>
      <c r="C189" s="220"/>
      <c r="D189" s="221">
        <v>181150</v>
      </c>
      <c r="E189" s="216">
        <f t="shared" si="98"/>
        <v>457877</v>
      </c>
      <c r="F189" s="216">
        <v>639027</v>
      </c>
      <c r="G189" s="235" t="s">
        <v>15</v>
      </c>
      <c r="H189" s="217">
        <f>H187</f>
        <v>2676.64</v>
      </c>
      <c r="I189" s="213">
        <f t="shared" si="97"/>
        <v>238.742229063303</v>
      </c>
      <c r="K189" s="80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5" customFormat="1" hidden="1" spans="1:207">
      <c r="A190" s="218">
        <v>2.3</v>
      </c>
      <c r="B190" s="215" t="s">
        <v>41</v>
      </c>
      <c r="C190" s="220"/>
      <c r="D190" s="221">
        <v>678740</v>
      </c>
      <c r="E190" s="216">
        <f t="shared" si="98"/>
        <v>437167</v>
      </c>
      <c r="F190" s="216">
        <v>1115907</v>
      </c>
      <c r="G190" s="235" t="s">
        <v>15</v>
      </c>
      <c r="H190" s="217">
        <f>H187</f>
        <v>2676.64</v>
      </c>
      <c r="I190" s="213">
        <f t="shared" si="97"/>
        <v>416.905896945424</v>
      </c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5" customFormat="1" hidden="1" spans="1:207">
      <c r="A191" s="218">
        <v>2.4</v>
      </c>
      <c r="B191" s="215" t="s">
        <v>31</v>
      </c>
      <c r="C191" s="220"/>
      <c r="D191" s="221">
        <v>53186</v>
      </c>
      <c r="E191" s="216">
        <f t="shared" si="98"/>
        <v>515950</v>
      </c>
      <c r="F191" s="216">
        <v>569136</v>
      </c>
      <c r="G191" s="235" t="s">
        <v>15</v>
      </c>
      <c r="H191" s="217">
        <f>H187</f>
        <v>2676.64</v>
      </c>
      <c r="I191" s="213">
        <f t="shared" si="97"/>
        <v>212.630760954032</v>
      </c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="5" customFormat="1" hidden="1" spans="1:207">
      <c r="A192" s="218">
        <v>2.5</v>
      </c>
      <c r="B192" s="215" t="s">
        <v>32</v>
      </c>
      <c r="C192" s="220"/>
      <c r="D192" s="221"/>
      <c r="E192" s="216">
        <f t="shared" si="98"/>
        <v>128880</v>
      </c>
      <c r="F192" s="216">
        <v>128880</v>
      </c>
      <c r="G192" s="235" t="s">
        <v>15</v>
      </c>
      <c r="H192" s="217">
        <f>H190</f>
        <v>2676.64</v>
      </c>
      <c r="I192" s="213">
        <f t="shared" si="97"/>
        <v>48.1499193018112</v>
      </c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</row>
    <row r="193" s="5" customFormat="1" hidden="1" spans="1:207">
      <c r="A193" s="218">
        <v>2.6</v>
      </c>
      <c r="B193" s="215" t="s">
        <v>33</v>
      </c>
      <c r="C193" s="220"/>
      <c r="D193" s="221"/>
      <c r="E193" s="216">
        <f t="shared" si="98"/>
        <v>612775</v>
      </c>
      <c r="F193" s="216">
        <v>612775</v>
      </c>
      <c r="G193" s="235" t="s">
        <v>15</v>
      </c>
      <c r="H193" s="217">
        <f>H187</f>
        <v>2676.64</v>
      </c>
      <c r="I193" s="213">
        <f t="shared" si="97"/>
        <v>228.934410305458</v>
      </c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</row>
    <row r="194" s="5" customFormat="1" hidden="1" spans="1:207">
      <c r="A194" s="218"/>
      <c r="B194" s="215"/>
      <c r="C194" s="216"/>
      <c r="D194" s="221"/>
      <c r="E194" s="216"/>
      <c r="F194" s="216"/>
      <c r="G194" s="213"/>
      <c r="H194" s="217"/>
      <c r="I194" s="213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</row>
    <row r="195" s="5" customFormat="1" hidden="1" spans="1:207">
      <c r="A195" s="218" t="s">
        <v>36</v>
      </c>
      <c r="B195" s="215" t="s">
        <v>102</v>
      </c>
      <c r="C195" s="216">
        <f t="shared" ref="C195:F195" si="99">C196+C204</f>
        <v>39311492</v>
      </c>
      <c r="D195" s="216">
        <f t="shared" si="99"/>
        <v>3283574</v>
      </c>
      <c r="E195" s="216">
        <f t="shared" si="99"/>
        <v>7651173</v>
      </c>
      <c r="F195" s="216">
        <f t="shared" si="99"/>
        <v>50246239</v>
      </c>
      <c r="G195" s="235" t="s">
        <v>15</v>
      </c>
      <c r="H195" s="217">
        <v>12100.22</v>
      </c>
      <c r="I195" s="213">
        <f t="shared" ref="I195:I197" si="100">F195/H195</f>
        <v>4152.50623542382</v>
      </c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</row>
    <row r="196" s="5" customFormat="1" hidden="1" spans="1:207">
      <c r="A196" s="215">
        <v>1</v>
      </c>
      <c r="B196" s="215" t="s">
        <v>20</v>
      </c>
      <c r="C196" s="216">
        <f t="shared" ref="C196:F196" si="101">SUM(C197:C202)</f>
        <v>39311492</v>
      </c>
      <c r="D196" s="216">
        <f t="shared" si="101"/>
        <v>0</v>
      </c>
      <c r="E196" s="216">
        <f t="shared" si="101"/>
        <v>0</v>
      </c>
      <c r="F196" s="216">
        <f t="shared" si="101"/>
        <v>39311492</v>
      </c>
      <c r="G196" s="235" t="s">
        <v>15</v>
      </c>
      <c r="H196" s="217">
        <f t="shared" ref="H196:H198" si="102">H195</f>
        <v>12100.22</v>
      </c>
      <c r="I196" s="213">
        <f t="shared" si="100"/>
        <v>3248.82456682606</v>
      </c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</row>
    <row r="197" s="5" customFormat="1" hidden="1" spans="1:207">
      <c r="A197" s="218">
        <v>1.1</v>
      </c>
      <c r="B197" s="215" t="s">
        <v>24</v>
      </c>
      <c r="C197" s="216">
        <f t="shared" ref="C197:C202" si="103">F197</f>
        <v>480355</v>
      </c>
      <c r="D197" s="219"/>
      <c r="E197" s="220"/>
      <c r="F197" s="216">
        <v>480355</v>
      </c>
      <c r="G197" s="235" t="s">
        <v>15</v>
      </c>
      <c r="H197" s="217">
        <f t="shared" si="102"/>
        <v>12100.22</v>
      </c>
      <c r="I197" s="213">
        <f t="shared" si="100"/>
        <v>39.6980385480595</v>
      </c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</row>
    <row r="198" s="5" customFormat="1" hidden="1" spans="1:207">
      <c r="A198" s="218">
        <v>1.3</v>
      </c>
      <c r="B198" s="215" t="s">
        <v>38</v>
      </c>
      <c r="C198" s="216">
        <f t="shared" si="103"/>
        <v>21751382</v>
      </c>
      <c r="D198" s="219"/>
      <c r="E198" s="220"/>
      <c r="F198" s="216">
        <v>21751382</v>
      </c>
      <c r="G198" s="235" t="s">
        <v>15</v>
      </c>
      <c r="H198" s="217">
        <f t="shared" si="102"/>
        <v>12100.22</v>
      </c>
      <c r="I198" s="213">
        <f t="shared" ref="I198:I200" si="104">F198/H198</f>
        <v>1797.60219235683</v>
      </c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hidden="1" spans="1:207">
      <c r="A199" s="218">
        <v>1.2</v>
      </c>
      <c r="B199" s="215" t="s">
        <v>25</v>
      </c>
      <c r="C199" s="216">
        <f t="shared" si="103"/>
        <v>3832105</v>
      </c>
      <c r="D199" s="219"/>
      <c r="E199" s="220"/>
      <c r="F199" s="216">
        <v>3832105</v>
      </c>
      <c r="G199" s="235" t="s">
        <v>15</v>
      </c>
      <c r="H199" s="217">
        <f>+H197</f>
        <v>12100.22</v>
      </c>
      <c r="I199" s="213">
        <f t="shared" si="104"/>
        <v>316.697134432267</v>
      </c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hidden="1" spans="1:207">
      <c r="A200" s="218">
        <v>1.3</v>
      </c>
      <c r="B200" s="215" t="s">
        <v>26</v>
      </c>
      <c r="C200" s="216">
        <f t="shared" si="103"/>
        <v>6317730</v>
      </c>
      <c r="D200" s="219"/>
      <c r="E200" s="220"/>
      <c r="F200" s="216">
        <v>6317730</v>
      </c>
      <c r="G200" s="235" t="s">
        <v>15</v>
      </c>
      <c r="H200" s="217">
        <f>H196-H201</f>
        <v>11871.35</v>
      </c>
      <c r="I200" s="213">
        <f t="shared" si="104"/>
        <v>532.182944652462</v>
      </c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hidden="1" spans="1:207">
      <c r="A201" s="218">
        <v>1.4</v>
      </c>
      <c r="B201" s="215" t="s">
        <v>39</v>
      </c>
      <c r="C201" s="216">
        <f t="shared" si="103"/>
        <v>274644</v>
      </c>
      <c r="D201" s="219"/>
      <c r="E201" s="220"/>
      <c r="F201" s="216">
        <f>H201*I201</f>
        <v>274644</v>
      </c>
      <c r="G201" s="235" t="s">
        <v>15</v>
      </c>
      <c r="H201" s="217">
        <v>228.87</v>
      </c>
      <c r="I201" s="213">
        <v>1200</v>
      </c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hidden="1" spans="1:207">
      <c r="A202" s="218">
        <v>1.5</v>
      </c>
      <c r="B202" s="215" t="s">
        <v>40</v>
      </c>
      <c r="C202" s="216">
        <f t="shared" si="103"/>
        <v>6655276</v>
      </c>
      <c r="D202" s="219"/>
      <c r="E202" s="220"/>
      <c r="F202" s="216">
        <v>6655276</v>
      </c>
      <c r="G202" s="235" t="s">
        <v>15</v>
      </c>
      <c r="H202" s="217">
        <f>H195</f>
        <v>12100.22</v>
      </c>
      <c r="I202" s="213">
        <f>F202/H202</f>
        <v>550.012809684452</v>
      </c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hidden="1" spans="1:207">
      <c r="A203" s="218"/>
      <c r="B203" s="215"/>
      <c r="C203" s="216"/>
      <c r="D203" s="219"/>
      <c r="E203" s="220"/>
      <c r="F203" s="216"/>
      <c r="G203" s="213"/>
      <c r="H203" s="217"/>
      <c r="I203" s="213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hidden="1" spans="1:207">
      <c r="A204" s="215">
        <v>2</v>
      </c>
      <c r="B204" s="215" t="s">
        <v>27</v>
      </c>
      <c r="C204" s="216">
        <f t="shared" ref="C204:F204" si="105">SUM(C205:C211)</f>
        <v>0</v>
      </c>
      <c r="D204" s="216">
        <f t="shared" si="105"/>
        <v>3283574</v>
      </c>
      <c r="E204" s="216">
        <f t="shared" si="105"/>
        <v>7651173</v>
      </c>
      <c r="F204" s="216">
        <f t="shared" si="105"/>
        <v>10934747</v>
      </c>
      <c r="G204" s="235" t="s">
        <v>15</v>
      </c>
      <c r="H204" s="217">
        <f>H195</f>
        <v>12100.22</v>
      </c>
      <c r="I204" s="213">
        <f t="shared" ref="I204:I211" si="106">F204/H204</f>
        <v>903.681668597761</v>
      </c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hidden="1" spans="1:207">
      <c r="A205" s="218">
        <v>2.1</v>
      </c>
      <c r="B205" s="215" t="s">
        <v>28</v>
      </c>
      <c r="C205" s="216"/>
      <c r="D205" s="221">
        <v>0</v>
      </c>
      <c r="E205" s="216">
        <f t="shared" ref="E205:E212" si="107">F205-D205</f>
        <v>633933</v>
      </c>
      <c r="F205" s="216">
        <v>633933</v>
      </c>
      <c r="G205" s="235" t="s">
        <v>15</v>
      </c>
      <c r="H205" s="217">
        <f>H204</f>
        <v>12100.22</v>
      </c>
      <c r="I205" s="213">
        <f t="shared" si="106"/>
        <v>52.3902044756211</v>
      </c>
      <c r="K205" s="80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hidden="1" spans="1:207">
      <c r="A206" s="218">
        <v>2.2</v>
      </c>
      <c r="B206" s="215" t="s">
        <v>29</v>
      </c>
      <c r="C206" s="220"/>
      <c r="D206" s="221">
        <v>80354</v>
      </c>
      <c r="E206" s="216">
        <f t="shared" si="107"/>
        <v>1137851</v>
      </c>
      <c r="F206" s="216">
        <v>1218205</v>
      </c>
      <c r="G206" s="235" t="s">
        <v>15</v>
      </c>
      <c r="H206" s="217">
        <f>H204</f>
        <v>12100.22</v>
      </c>
      <c r="I206" s="213">
        <f t="shared" si="106"/>
        <v>100.676268695941</v>
      </c>
      <c r="K206" s="80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hidden="1" spans="1:207">
      <c r="A207" s="218">
        <v>2.3</v>
      </c>
      <c r="B207" s="215" t="s">
        <v>41</v>
      </c>
      <c r="C207" s="220"/>
      <c r="D207" s="221">
        <v>2618618</v>
      </c>
      <c r="E207" s="216">
        <f t="shared" si="107"/>
        <v>1620591</v>
      </c>
      <c r="F207" s="216">
        <v>4239209</v>
      </c>
      <c r="G207" s="235" t="s">
        <v>15</v>
      </c>
      <c r="H207" s="217">
        <f>H204</f>
        <v>12100.22</v>
      </c>
      <c r="I207" s="213">
        <f t="shared" si="106"/>
        <v>350.341481394553</v>
      </c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hidden="1" spans="1:207">
      <c r="A208" s="218">
        <v>2.4</v>
      </c>
      <c r="B208" s="215" t="s">
        <v>31</v>
      </c>
      <c r="C208" s="220"/>
      <c r="D208" s="221">
        <v>166903</v>
      </c>
      <c r="E208" s="216">
        <f t="shared" si="107"/>
        <v>2203951</v>
      </c>
      <c r="F208" s="216">
        <v>2370854</v>
      </c>
      <c r="G208" s="235" t="s">
        <v>15</v>
      </c>
      <c r="H208" s="217">
        <v>12100.22</v>
      </c>
      <c r="I208" s="213">
        <f t="shared" si="106"/>
        <v>195.934784656808</v>
      </c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hidden="1" spans="1:207">
      <c r="A209" s="218">
        <v>2.5</v>
      </c>
      <c r="B209" s="215" t="s">
        <v>32</v>
      </c>
      <c r="C209" s="220"/>
      <c r="D209" s="221"/>
      <c r="E209" s="216">
        <f t="shared" si="107"/>
        <v>562573</v>
      </c>
      <c r="F209" s="216">
        <v>562573</v>
      </c>
      <c r="G209" s="235" t="s">
        <v>15</v>
      </c>
      <c r="H209" s="217">
        <v>12100.22</v>
      </c>
      <c r="I209" s="213">
        <f t="shared" si="106"/>
        <v>46.4927910401629</v>
      </c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hidden="1" spans="1:207">
      <c r="A210" s="218">
        <v>2.6</v>
      </c>
      <c r="B210" s="215" t="s">
        <v>33</v>
      </c>
      <c r="C210" s="220"/>
      <c r="D210" s="221"/>
      <c r="E210" s="216">
        <f t="shared" si="107"/>
        <v>1453062</v>
      </c>
      <c r="F210" s="216">
        <v>1453062</v>
      </c>
      <c r="G210" s="235" t="s">
        <v>15</v>
      </c>
      <c r="H210" s="217">
        <v>12100.22</v>
      </c>
      <c r="I210" s="213">
        <f t="shared" si="106"/>
        <v>120.085585220765</v>
      </c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hidden="1" spans="1:207">
      <c r="A211" s="218">
        <v>2.7</v>
      </c>
      <c r="B211" s="215" t="s">
        <v>44</v>
      </c>
      <c r="C211" s="216"/>
      <c r="D211" s="221">
        <v>417699</v>
      </c>
      <c r="E211" s="216">
        <f t="shared" si="107"/>
        <v>39212</v>
      </c>
      <c r="F211" s="216">
        <v>456911</v>
      </c>
      <c r="G211" s="213" t="s">
        <v>45</v>
      </c>
      <c r="H211" s="213">
        <v>2</v>
      </c>
      <c r="I211" s="213">
        <f t="shared" si="106"/>
        <v>228455.5</v>
      </c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hidden="1" spans="1:207">
      <c r="A212" s="218"/>
      <c r="B212" s="215"/>
      <c r="C212" s="221"/>
      <c r="D212" s="221"/>
      <c r="E212" s="220">
        <f t="shared" si="107"/>
        <v>0</v>
      </c>
      <c r="F212" s="216"/>
      <c r="G212" s="213"/>
      <c r="H212" s="217"/>
      <c r="I212" s="213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hidden="1" spans="1:207">
      <c r="A213" s="218" t="s">
        <v>50</v>
      </c>
      <c r="B213" s="215" t="s">
        <v>82</v>
      </c>
      <c r="C213" s="221">
        <f>SUM(C214:C223)</f>
        <v>1258420</v>
      </c>
      <c r="D213" s="221">
        <f t="shared" ref="D213:F213" si="108">SUM(D214:D223)</f>
        <v>207965</v>
      </c>
      <c r="E213" s="221">
        <f t="shared" si="108"/>
        <v>1119367</v>
      </c>
      <c r="F213" s="221">
        <f t="shared" si="108"/>
        <v>2585752</v>
      </c>
      <c r="G213" s="235" t="s">
        <v>15</v>
      </c>
      <c r="H213" s="217">
        <f>8338-3335</f>
        <v>5003</v>
      </c>
      <c r="I213" s="213">
        <f>F213/H213</f>
        <v>516.840295822507</v>
      </c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hidden="1" spans="1:207">
      <c r="A214" s="215">
        <v>1</v>
      </c>
      <c r="B214" s="215" t="s">
        <v>103</v>
      </c>
      <c r="C214" s="221">
        <f>F214</f>
        <v>565060</v>
      </c>
      <c r="D214" s="221"/>
      <c r="E214" s="221"/>
      <c r="F214" s="221">
        <f t="shared" ref="F214:F218" si="109">H214*I214</f>
        <v>565060</v>
      </c>
      <c r="G214" s="235" t="s">
        <v>15</v>
      </c>
      <c r="H214" s="228">
        <f>1827-H223</f>
        <v>1487</v>
      </c>
      <c r="I214" s="215">
        <v>380</v>
      </c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hidden="1" spans="1:207">
      <c r="A215" s="215">
        <v>2</v>
      </c>
      <c r="B215" s="215" t="s">
        <v>84</v>
      </c>
      <c r="C215" s="221">
        <f>F215</f>
        <v>625350</v>
      </c>
      <c r="D215" s="221"/>
      <c r="E215" s="221"/>
      <c r="F215" s="221">
        <f t="shared" si="109"/>
        <v>625350</v>
      </c>
      <c r="G215" s="235" t="s">
        <v>15</v>
      </c>
      <c r="H215" s="228">
        <v>2501.4</v>
      </c>
      <c r="I215" s="215">
        <v>250</v>
      </c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hidden="1" spans="1:207">
      <c r="A216" s="215">
        <v>3</v>
      </c>
      <c r="B216" s="215" t="s">
        <v>85</v>
      </c>
      <c r="C216" s="221"/>
      <c r="D216" s="221">
        <v>207965</v>
      </c>
      <c r="E216" s="221">
        <f>F216-D216</f>
        <v>293873</v>
      </c>
      <c r="F216" s="221">
        <v>501838</v>
      </c>
      <c r="G216" s="235" t="s">
        <v>15</v>
      </c>
      <c r="H216" s="228">
        <f>H213</f>
        <v>5003</v>
      </c>
      <c r="I216" s="215">
        <f>F216/H216</f>
        <v>100.30741555067</v>
      </c>
      <c r="K216" s="80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hidden="1" spans="1:207">
      <c r="A217" s="215">
        <v>4</v>
      </c>
      <c r="B217" s="215" t="s">
        <v>86</v>
      </c>
      <c r="C217" s="221"/>
      <c r="D217" s="221"/>
      <c r="E217" s="221">
        <f t="shared" ref="E217:E221" si="110">F217</f>
        <v>25014</v>
      </c>
      <c r="F217" s="221">
        <f>I217*H217</f>
        <v>25014</v>
      </c>
      <c r="G217" s="235" t="s">
        <v>15</v>
      </c>
      <c r="H217" s="228">
        <f>H215</f>
        <v>2501.4</v>
      </c>
      <c r="I217" s="215">
        <v>10</v>
      </c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hidden="1" spans="1:207">
      <c r="A218" s="215">
        <v>5</v>
      </c>
      <c r="B218" s="215" t="s">
        <v>87</v>
      </c>
      <c r="C218" s="221"/>
      <c r="D218" s="221"/>
      <c r="E218" s="221">
        <f t="shared" si="110"/>
        <v>300180</v>
      </c>
      <c r="F218" s="221">
        <f t="shared" si="109"/>
        <v>300180</v>
      </c>
      <c r="G218" s="235" t="s">
        <v>15</v>
      </c>
      <c r="H218" s="228">
        <f>H216</f>
        <v>5003</v>
      </c>
      <c r="I218" s="215">
        <v>60</v>
      </c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hidden="1" spans="1:207">
      <c r="A219" s="215">
        <v>6</v>
      </c>
      <c r="B219" s="215" t="s">
        <v>104</v>
      </c>
      <c r="C219" s="221"/>
      <c r="D219" s="221"/>
      <c r="E219" s="221">
        <f t="shared" si="110"/>
        <v>150090</v>
      </c>
      <c r="F219" s="221">
        <f t="shared" ref="F219:F222" si="111">H219*I219</f>
        <v>150090</v>
      </c>
      <c r="G219" s="235" t="s">
        <v>15</v>
      </c>
      <c r="H219" s="228">
        <f t="shared" ref="H219:H221" si="112">H218</f>
        <v>5003</v>
      </c>
      <c r="I219" s="215">
        <v>30</v>
      </c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hidden="1" spans="1:207">
      <c r="A220" s="215">
        <v>7</v>
      </c>
      <c r="B220" s="215" t="s">
        <v>89</v>
      </c>
      <c r="C220" s="221"/>
      <c r="D220" s="221"/>
      <c r="E220" s="221">
        <f t="shared" si="110"/>
        <v>250150</v>
      </c>
      <c r="F220" s="221">
        <f t="shared" si="111"/>
        <v>250150</v>
      </c>
      <c r="G220" s="235" t="s">
        <v>15</v>
      </c>
      <c r="H220" s="228">
        <f t="shared" si="112"/>
        <v>5003</v>
      </c>
      <c r="I220" s="215">
        <v>50</v>
      </c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hidden="1" spans="1:207">
      <c r="A221" s="215">
        <v>8</v>
      </c>
      <c r="B221" s="215" t="s">
        <v>90</v>
      </c>
      <c r="C221" s="221"/>
      <c r="D221" s="221"/>
      <c r="E221" s="221">
        <f t="shared" si="110"/>
        <v>100060</v>
      </c>
      <c r="F221" s="221">
        <f t="shared" si="111"/>
        <v>100060</v>
      </c>
      <c r="G221" s="235" t="s">
        <v>15</v>
      </c>
      <c r="H221" s="228">
        <f t="shared" si="112"/>
        <v>5003</v>
      </c>
      <c r="I221" s="215">
        <v>20</v>
      </c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hidden="1" spans="1:207">
      <c r="A222" s="215">
        <v>9</v>
      </c>
      <c r="B222" s="215" t="s">
        <v>94</v>
      </c>
      <c r="C222" s="221">
        <f>F222</f>
        <v>10</v>
      </c>
      <c r="D222" s="221"/>
      <c r="E222" s="220"/>
      <c r="F222" s="221">
        <f t="shared" si="111"/>
        <v>10</v>
      </c>
      <c r="G222" s="235" t="s">
        <v>15</v>
      </c>
      <c r="H222" s="228">
        <f>H326</f>
        <v>1</v>
      </c>
      <c r="I222" s="215">
        <v>10</v>
      </c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hidden="1" spans="1:207">
      <c r="A223" s="215">
        <v>10</v>
      </c>
      <c r="B223" s="215" t="s">
        <v>95</v>
      </c>
      <c r="C223" s="221">
        <f t="shared" ref="C223:F223" si="113">SUM(C224:C224)</f>
        <v>68000</v>
      </c>
      <c r="D223" s="221">
        <f t="shared" si="113"/>
        <v>0</v>
      </c>
      <c r="E223" s="221">
        <f t="shared" si="113"/>
        <v>0</v>
      </c>
      <c r="F223" s="221">
        <f t="shared" si="113"/>
        <v>68000</v>
      </c>
      <c r="G223" s="235" t="s">
        <v>15</v>
      </c>
      <c r="H223" s="228">
        <f>SUM(H224:H224)</f>
        <v>340</v>
      </c>
      <c r="I223" s="215">
        <f t="shared" ref="I223:I228" si="114">F223/H223</f>
        <v>200</v>
      </c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hidden="1" spans="1:207">
      <c r="A224" s="218">
        <v>10.1</v>
      </c>
      <c r="B224" s="215" t="s">
        <v>96</v>
      </c>
      <c r="C224" s="221">
        <f>F224</f>
        <v>68000</v>
      </c>
      <c r="D224" s="221"/>
      <c r="E224" s="220"/>
      <c r="F224" s="221">
        <f>H224*I224</f>
        <v>68000</v>
      </c>
      <c r="G224" s="235" t="s">
        <v>15</v>
      </c>
      <c r="H224" s="228">
        <v>340</v>
      </c>
      <c r="I224" s="215">
        <v>200</v>
      </c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hidden="1" spans="1:207">
      <c r="A225" s="218"/>
      <c r="B225" s="215"/>
      <c r="C225" s="221"/>
      <c r="D225" s="221"/>
      <c r="E225" s="220"/>
      <c r="F225" s="221"/>
      <c r="G225" s="213"/>
      <c r="H225" s="228"/>
      <c r="I225" s="215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215" t="s">
        <v>105</v>
      </c>
      <c r="B226" s="215" t="s">
        <v>106</v>
      </c>
      <c r="C226" s="216">
        <f>学生公寓!C104</f>
        <v>78995457.6</v>
      </c>
      <c r="D226" s="216">
        <f>学生公寓!D104</f>
        <v>3435892</v>
      </c>
      <c r="E226" s="216">
        <f>学生公寓!E104</f>
        <v>17937386.9</v>
      </c>
      <c r="F226" s="216">
        <f>学生公寓!F104</f>
        <v>100368736.5</v>
      </c>
      <c r="G226" s="235" t="s">
        <v>15</v>
      </c>
      <c r="H226" s="217">
        <f>学生公寓!H104</f>
        <v>18772.71</v>
      </c>
      <c r="I226" s="213">
        <f t="shared" si="114"/>
        <v>5346.52357065123</v>
      </c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ht="26" hidden="1" customHeight="1" spans="1:207">
      <c r="A227" s="218" t="s">
        <v>18</v>
      </c>
      <c r="B227" s="215" t="s">
        <v>107</v>
      </c>
      <c r="C227" s="216">
        <f t="shared" ref="C227:F227" si="115">C228+C236</f>
        <v>13452609</v>
      </c>
      <c r="D227" s="216">
        <f t="shared" si="115"/>
        <v>450637</v>
      </c>
      <c r="E227" s="216">
        <f t="shared" si="115"/>
        <v>1041578</v>
      </c>
      <c r="F227" s="216">
        <f t="shared" si="115"/>
        <v>14944824</v>
      </c>
      <c r="G227" s="235" t="s">
        <v>15</v>
      </c>
      <c r="H227" s="217">
        <v>1544.38</v>
      </c>
      <c r="I227" s="213">
        <f t="shared" si="114"/>
        <v>9676.90853287403</v>
      </c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hidden="1" spans="1:207">
      <c r="A228" s="215">
        <v>1</v>
      </c>
      <c r="B228" s="215" t="s">
        <v>20</v>
      </c>
      <c r="C228" s="216">
        <f>SUM(C229:C234)</f>
        <v>13452609</v>
      </c>
      <c r="D228" s="216">
        <f t="shared" ref="D228:F228" si="116">SUM(D229:D234)</f>
        <v>0</v>
      </c>
      <c r="E228" s="216">
        <f t="shared" si="116"/>
        <v>0</v>
      </c>
      <c r="F228" s="216">
        <f t="shared" si="116"/>
        <v>13452609</v>
      </c>
      <c r="G228" s="235" t="s">
        <v>15</v>
      </c>
      <c r="H228" s="217">
        <f>H227</f>
        <v>1544.38</v>
      </c>
      <c r="I228" s="213">
        <f t="shared" si="114"/>
        <v>8710.68584156749</v>
      </c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hidden="1" spans="1:207">
      <c r="A229" s="218">
        <v>1.1</v>
      </c>
      <c r="B229" s="215" t="s">
        <v>21</v>
      </c>
      <c r="C229" s="216">
        <f t="shared" ref="C229:C234" si="117">F229</f>
        <v>1720000</v>
      </c>
      <c r="D229" s="216"/>
      <c r="E229" s="216"/>
      <c r="F229" s="216">
        <f>H229*I229</f>
        <v>1720000</v>
      </c>
      <c r="G229" s="235" t="s">
        <v>22</v>
      </c>
      <c r="H229" s="217">
        <v>344</v>
      </c>
      <c r="I229" s="213">
        <v>5000</v>
      </c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hidden="1" spans="1:207">
      <c r="A230" s="218">
        <v>1.2</v>
      </c>
      <c r="B230" s="215" t="s">
        <v>23</v>
      </c>
      <c r="C230" s="216">
        <f t="shared" si="117"/>
        <v>5919005</v>
      </c>
      <c r="D230" s="219"/>
      <c r="E230" s="220"/>
      <c r="F230" s="216">
        <v>5919005</v>
      </c>
      <c r="G230" s="235" t="s">
        <v>15</v>
      </c>
      <c r="H230" s="217">
        <f>H227</f>
        <v>1544.38</v>
      </c>
      <c r="I230" s="213">
        <f t="shared" ref="I230:I232" si="118">F230/H230</f>
        <v>3832.60920239837</v>
      </c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hidden="1" spans="1:207">
      <c r="A231" s="218">
        <v>1.3</v>
      </c>
      <c r="B231" s="215" t="s">
        <v>24</v>
      </c>
      <c r="C231" s="216">
        <f t="shared" si="117"/>
        <v>4729647</v>
      </c>
      <c r="D231" s="219"/>
      <c r="E231" s="220"/>
      <c r="F231" s="216">
        <v>4729647</v>
      </c>
      <c r="G231" s="235" t="s">
        <v>15</v>
      </c>
      <c r="H231" s="217">
        <f>H228</f>
        <v>1544.38</v>
      </c>
      <c r="I231" s="213">
        <f t="shared" si="118"/>
        <v>3062.4891542237</v>
      </c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hidden="1" spans="1:207">
      <c r="A232" s="218">
        <v>1.4</v>
      </c>
      <c r="B232" s="215" t="s">
        <v>25</v>
      </c>
      <c r="C232" s="216">
        <f t="shared" si="117"/>
        <v>470666</v>
      </c>
      <c r="D232" s="219"/>
      <c r="E232" s="220"/>
      <c r="F232" s="216">
        <v>470666</v>
      </c>
      <c r="G232" s="235" t="s">
        <v>15</v>
      </c>
      <c r="H232" s="217">
        <f>+H231</f>
        <v>1544.38</v>
      </c>
      <c r="I232" s="213">
        <f t="shared" si="118"/>
        <v>304.760486408785</v>
      </c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hidden="1" spans="1:207">
      <c r="A233" s="218">
        <v>1.5</v>
      </c>
      <c r="B233" s="215" t="s">
        <v>26</v>
      </c>
      <c r="C233" s="216">
        <f t="shared" si="117"/>
        <v>488080</v>
      </c>
      <c r="D233" s="219"/>
      <c r="E233" s="220"/>
      <c r="F233" s="216">
        <v>488080</v>
      </c>
      <c r="G233" s="235" t="s">
        <v>15</v>
      </c>
      <c r="H233" s="217">
        <f>+H228</f>
        <v>1544.38</v>
      </c>
      <c r="I233" s="213">
        <f t="shared" ref="I233:I234" si="119">F233/H233</f>
        <v>316.036208705111</v>
      </c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hidden="1" spans="1:207">
      <c r="A234" s="218">
        <v>1.6</v>
      </c>
      <c r="B234" s="215" t="s">
        <v>40</v>
      </c>
      <c r="C234" s="216">
        <f t="shared" si="117"/>
        <v>125211</v>
      </c>
      <c r="D234" s="219"/>
      <c r="E234" s="220"/>
      <c r="F234" s="216">
        <v>125211</v>
      </c>
      <c r="G234" s="235" t="s">
        <v>15</v>
      </c>
      <c r="H234" s="217">
        <f>H227</f>
        <v>1544.38</v>
      </c>
      <c r="I234" s="213">
        <f t="shared" si="119"/>
        <v>81.0752534997863</v>
      </c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hidden="1" spans="1:207">
      <c r="A235" s="218"/>
      <c r="B235" s="215"/>
      <c r="C235" s="216"/>
      <c r="D235" s="216"/>
      <c r="E235" s="216"/>
      <c r="F235" s="216"/>
      <c r="G235" s="213"/>
      <c r="H235" s="217"/>
      <c r="I235" s="213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hidden="1" spans="1:207">
      <c r="A236" s="215">
        <v>2</v>
      </c>
      <c r="B236" s="215" t="s">
        <v>27</v>
      </c>
      <c r="C236" s="216">
        <f t="shared" ref="C236:F236" si="120">SUM(C237:C242)</f>
        <v>0</v>
      </c>
      <c r="D236" s="216">
        <f t="shared" si="120"/>
        <v>450637</v>
      </c>
      <c r="E236" s="216">
        <f t="shared" si="120"/>
        <v>1041578</v>
      </c>
      <c r="F236" s="216">
        <f t="shared" si="120"/>
        <v>1492215</v>
      </c>
      <c r="G236" s="235" t="s">
        <v>15</v>
      </c>
      <c r="H236" s="217">
        <f>H228</f>
        <v>1544.38</v>
      </c>
      <c r="I236" s="213">
        <f t="shared" ref="I236:I242" si="121">F236/H236</f>
        <v>966.222691306544</v>
      </c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hidden="1" spans="1:207">
      <c r="A237" s="218">
        <v>2.1</v>
      </c>
      <c r="B237" s="215" t="s">
        <v>28</v>
      </c>
      <c r="C237" s="216"/>
      <c r="D237" s="221">
        <v>384602</v>
      </c>
      <c r="E237" s="216">
        <f t="shared" ref="E237:E242" si="122">F237-D237</f>
        <v>395671</v>
      </c>
      <c r="F237" s="216">
        <v>780273</v>
      </c>
      <c r="G237" s="235" t="s">
        <v>15</v>
      </c>
      <c r="H237" s="217">
        <f>H236</f>
        <v>1544.38</v>
      </c>
      <c r="I237" s="213">
        <f t="shared" si="121"/>
        <v>505.233815511726</v>
      </c>
      <c r="K237" s="80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hidden="1" spans="1:207">
      <c r="A238" s="218">
        <v>2.2</v>
      </c>
      <c r="B238" s="215" t="s">
        <v>29</v>
      </c>
      <c r="C238" s="220"/>
      <c r="D238" s="221">
        <v>38938</v>
      </c>
      <c r="E238" s="216">
        <f t="shared" si="122"/>
        <v>179068</v>
      </c>
      <c r="F238" s="216">
        <v>218006</v>
      </c>
      <c r="G238" s="235" t="s">
        <v>15</v>
      </c>
      <c r="H238" s="217">
        <f>H236</f>
        <v>1544.38</v>
      </c>
      <c r="I238" s="213">
        <f t="shared" si="121"/>
        <v>141.160854193916</v>
      </c>
      <c r="K238" s="80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hidden="1" spans="1:207">
      <c r="A239" s="218">
        <v>2.3</v>
      </c>
      <c r="B239" s="215" t="s">
        <v>30</v>
      </c>
      <c r="C239" s="220"/>
      <c r="D239" s="221">
        <v>5416</v>
      </c>
      <c r="E239" s="216">
        <f t="shared" si="122"/>
        <v>15404</v>
      </c>
      <c r="F239" s="216">
        <v>20820</v>
      </c>
      <c r="G239" s="235" t="s">
        <v>15</v>
      </c>
      <c r="H239" s="217">
        <f>H236</f>
        <v>1544.38</v>
      </c>
      <c r="I239" s="213">
        <f t="shared" si="121"/>
        <v>13.481138061876</v>
      </c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hidden="1" spans="1:207">
      <c r="A240" s="218">
        <v>2.4</v>
      </c>
      <c r="B240" s="215" t="s">
        <v>31</v>
      </c>
      <c r="C240" s="220"/>
      <c r="D240" s="221">
        <v>21681</v>
      </c>
      <c r="E240" s="216">
        <f t="shared" si="122"/>
        <v>244913</v>
      </c>
      <c r="F240" s="216">
        <v>266594</v>
      </c>
      <c r="G240" s="235" t="s">
        <v>15</v>
      </c>
      <c r="H240" s="217">
        <f>H236</f>
        <v>1544.38</v>
      </c>
      <c r="I240" s="213">
        <f t="shared" si="121"/>
        <v>172.622023077222</v>
      </c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hidden="1" spans="1:207">
      <c r="A241" s="218">
        <v>2.5</v>
      </c>
      <c r="B241" s="215" t="s">
        <v>32</v>
      </c>
      <c r="C241" s="220"/>
      <c r="D241" s="221"/>
      <c r="E241" s="216">
        <f t="shared" si="122"/>
        <v>98842</v>
      </c>
      <c r="F241" s="216">
        <v>98842</v>
      </c>
      <c r="G241" s="235" t="s">
        <v>15</v>
      </c>
      <c r="H241" s="217">
        <f>H239</f>
        <v>1544.38</v>
      </c>
      <c r="I241" s="213">
        <f t="shared" si="121"/>
        <v>64.001087815175</v>
      </c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hidden="1" spans="1:207">
      <c r="A242" s="218">
        <v>2.6</v>
      </c>
      <c r="B242" s="215" t="s">
        <v>33</v>
      </c>
      <c r="C242" s="220"/>
      <c r="D242" s="221"/>
      <c r="E242" s="216">
        <f t="shared" si="122"/>
        <v>107680</v>
      </c>
      <c r="F242" s="216">
        <v>107680</v>
      </c>
      <c r="G242" s="235" t="s">
        <v>15</v>
      </c>
      <c r="H242" s="217">
        <f>H236</f>
        <v>1544.38</v>
      </c>
      <c r="I242" s="213">
        <f t="shared" si="121"/>
        <v>69.7237726466284</v>
      </c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hidden="1" spans="1:207">
      <c r="A243" s="218"/>
      <c r="B243" s="215"/>
      <c r="C243" s="216"/>
      <c r="D243" s="221"/>
      <c r="E243" s="216"/>
      <c r="F243" s="216"/>
      <c r="G243" s="213"/>
      <c r="H243" s="217"/>
      <c r="I243" s="213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hidden="1" spans="1:207">
      <c r="A244" s="218" t="s">
        <v>36</v>
      </c>
      <c r="B244" s="215" t="s">
        <v>108</v>
      </c>
      <c r="C244" s="216">
        <f t="shared" ref="C244:F244" si="123">C245+C252</f>
        <v>46930672</v>
      </c>
      <c r="D244" s="216">
        <f t="shared" si="123"/>
        <v>1710001</v>
      </c>
      <c r="E244" s="216">
        <f t="shared" si="123"/>
        <v>11194633</v>
      </c>
      <c r="F244" s="216">
        <f t="shared" si="123"/>
        <v>59835306</v>
      </c>
      <c r="G244" s="235" t="s">
        <v>15</v>
      </c>
      <c r="H244" s="217">
        <f>14970.57-H227</f>
        <v>13426.19</v>
      </c>
      <c r="I244" s="213">
        <f t="shared" ref="I244:I246" si="124">F244/H244</f>
        <v>4456.61099686508</v>
      </c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hidden="1" spans="1:207">
      <c r="A245" s="215">
        <v>1</v>
      </c>
      <c r="B245" s="215" t="s">
        <v>20</v>
      </c>
      <c r="C245" s="216">
        <f t="shared" ref="C245:F245" si="125">SUM(C246:C250)</f>
        <v>46930672</v>
      </c>
      <c r="D245" s="216">
        <f t="shared" si="125"/>
        <v>0</v>
      </c>
      <c r="E245" s="216">
        <f t="shared" si="125"/>
        <v>0</v>
      </c>
      <c r="F245" s="216">
        <f t="shared" si="125"/>
        <v>46930672</v>
      </c>
      <c r="G245" s="235" t="s">
        <v>15</v>
      </c>
      <c r="H245" s="217">
        <f t="shared" ref="H245:H248" si="126">H244</f>
        <v>13426.19</v>
      </c>
      <c r="I245" s="213">
        <f t="shared" si="124"/>
        <v>3495.45716245636</v>
      </c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hidden="1" spans="1:207">
      <c r="A246" s="218">
        <v>1.1</v>
      </c>
      <c r="B246" s="215" t="s">
        <v>24</v>
      </c>
      <c r="C246" s="216">
        <f t="shared" ref="C246:C250" si="127">F246</f>
        <v>416044</v>
      </c>
      <c r="D246" s="219"/>
      <c r="E246" s="220"/>
      <c r="F246" s="216">
        <v>416044</v>
      </c>
      <c r="G246" s="235" t="s">
        <v>15</v>
      </c>
      <c r="H246" s="217">
        <f t="shared" si="126"/>
        <v>13426.19</v>
      </c>
      <c r="I246" s="213">
        <f t="shared" si="124"/>
        <v>30.987495335609</v>
      </c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hidden="1" spans="1:207">
      <c r="A247" s="218">
        <v>1.3</v>
      </c>
      <c r="B247" s="215" t="s">
        <v>38</v>
      </c>
      <c r="C247" s="216">
        <f t="shared" si="127"/>
        <v>25715550</v>
      </c>
      <c r="D247" s="219"/>
      <c r="E247" s="220"/>
      <c r="F247" s="216">
        <v>25715550</v>
      </c>
      <c r="G247" s="235" t="s">
        <v>15</v>
      </c>
      <c r="H247" s="217">
        <f>H245</f>
        <v>13426.19</v>
      </c>
      <c r="I247" s="213">
        <f t="shared" ref="I247:I250" si="128">F247/H247</f>
        <v>1915.32743093908</v>
      </c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hidden="1" spans="1:207">
      <c r="A248" s="218">
        <v>1.2</v>
      </c>
      <c r="B248" s="215" t="s">
        <v>25</v>
      </c>
      <c r="C248" s="216">
        <f t="shared" si="127"/>
        <v>7309491</v>
      </c>
      <c r="D248" s="219"/>
      <c r="E248" s="220"/>
      <c r="F248" s="216">
        <v>7309491</v>
      </c>
      <c r="G248" s="235" t="s">
        <v>15</v>
      </c>
      <c r="H248" s="217">
        <f t="shared" si="126"/>
        <v>13426.19</v>
      </c>
      <c r="I248" s="213">
        <f t="shared" si="128"/>
        <v>544.420345608099</v>
      </c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hidden="1" spans="1:207">
      <c r="A249" s="218">
        <v>1.3</v>
      </c>
      <c r="B249" s="215" t="s">
        <v>26</v>
      </c>
      <c r="C249" s="216">
        <f t="shared" si="127"/>
        <v>8896516</v>
      </c>
      <c r="D249" s="219"/>
      <c r="E249" s="220"/>
      <c r="F249" s="216">
        <v>8896516</v>
      </c>
      <c r="G249" s="235" t="s">
        <v>15</v>
      </c>
      <c r="H249" s="217">
        <f>H247</f>
        <v>13426.19</v>
      </c>
      <c r="I249" s="213">
        <f t="shared" si="128"/>
        <v>662.62402066409</v>
      </c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hidden="1" spans="1:207">
      <c r="A250" s="218">
        <v>1.4</v>
      </c>
      <c r="B250" s="215" t="s">
        <v>40</v>
      </c>
      <c r="C250" s="216">
        <f t="shared" si="127"/>
        <v>4593071</v>
      </c>
      <c r="D250" s="219"/>
      <c r="E250" s="220"/>
      <c r="F250" s="216">
        <v>4593071</v>
      </c>
      <c r="G250" s="235" t="s">
        <v>15</v>
      </c>
      <c r="H250" s="217">
        <f>H244</f>
        <v>13426.19</v>
      </c>
      <c r="I250" s="213">
        <f t="shared" si="128"/>
        <v>342.097869909483</v>
      </c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hidden="1" spans="1:207">
      <c r="A251" s="218"/>
      <c r="B251" s="215"/>
      <c r="C251" s="216"/>
      <c r="D251" s="219"/>
      <c r="E251" s="220"/>
      <c r="F251" s="216"/>
      <c r="G251" s="213"/>
      <c r="H251" s="217"/>
      <c r="I251" s="213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hidden="1" spans="1:207">
      <c r="A252" s="215">
        <v>2</v>
      </c>
      <c r="B252" s="215" t="s">
        <v>27</v>
      </c>
      <c r="C252" s="216">
        <f t="shared" ref="C252:F252" si="129">SUM(C253:C259)</f>
        <v>0</v>
      </c>
      <c r="D252" s="216">
        <f t="shared" si="129"/>
        <v>1710001</v>
      </c>
      <c r="E252" s="216">
        <f t="shared" si="129"/>
        <v>11194633</v>
      </c>
      <c r="F252" s="216">
        <f t="shared" si="129"/>
        <v>12904634</v>
      </c>
      <c r="G252" s="235" t="s">
        <v>15</v>
      </c>
      <c r="H252" s="217">
        <f>H244</f>
        <v>13426.19</v>
      </c>
      <c r="I252" s="213">
        <f t="shared" ref="I252:I259" si="130">F252/H252</f>
        <v>961.153834408719</v>
      </c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hidden="1" spans="1:207">
      <c r="A253" s="218">
        <v>2.1</v>
      </c>
      <c r="B253" s="215" t="s">
        <v>28</v>
      </c>
      <c r="C253" s="216"/>
      <c r="D253" s="221">
        <v>0</v>
      </c>
      <c r="E253" s="216">
        <f t="shared" ref="E253:E260" si="131">F253-D253</f>
        <v>3770637</v>
      </c>
      <c r="F253" s="216">
        <v>3770637</v>
      </c>
      <c r="G253" s="235" t="s">
        <v>15</v>
      </c>
      <c r="H253" s="217">
        <f>H252</f>
        <v>13426.19</v>
      </c>
      <c r="I253" s="213">
        <f t="shared" si="130"/>
        <v>280.841921647169</v>
      </c>
      <c r="K253" s="80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hidden="1" spans="1:207">
      <c r="A254" s="218">
        <v>2.2</v>
      </c>
      <c r="B254" s="215" t="s">
        <v>109</v>
      </c>
      <c r="C254" s="220"/>
      <c r="D254" s="221">
        <v>145221</v>
      </c>
      <c r="E254" s="216">
        <f t="shared" si="131"/>
        <v>809066</v>
      </c>
      <c r="F254" s="216">
        <v>954287</v>
      </c>
      <c r="G254" s="235" t="s">
        <v>15</v>
      </c>
      <c r="H254" s="217">
        <f>H252</f>
        <v>13426.19</v>
      </c>
      <c r="I254" s="213">
        <f t="shared" si="130"/>
        <v>71.076530274039</v>
      </c>
      <c r="K254" s="80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hidden="1" spans="1:207">
      <c r="A255" s="218">
        <v>2.3</v>
      </c>
      <c r="B255" s="215" t="s">
        <v>30</v>
      </c>
      <c r="C255" s="220"/>
      <c r="D255" s="221">
        <v>0</v>
      </c>
      <c r="E255" s="216">
        <f t="shared" si="131"/>
        <v>498908</v>
      </c>
      <c r="F255" s="216">
        <v>498908</v>
      </c>
      <c r="G255" s="235" t="s">
        <v>15</v>
      </c>
      <c r="H255" s="217">
        <f>H252</f>
        <v>13426.19</v>
      </c>
      <c r="I255" s="213">
        <f t="shared" si="130"/>
        <v>37.15931325268</v>
      </c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hidden="1" spans="1:207">
      <c r="A256" s="218">
        <v>2.4</v>
      </c>
      <c r="B256" s="215" t="s">
        <v>31</v>
      </c>
      <c r="C256" s="220"/>
      <c r="D256" s="221">
        <v>520532</v>
      </c>
      <c r="E256" s="216">
        <f t="shared" si="131"/>
        <v>2980778</v>
      </c>
      <c r="F256" s="216">
        <v>3501310</v>
      </c>
      <c r="G256" s="235" t="s">
        <v>15</v>
      </c>
      <c r="H256" s="217">
        <f>H252</f>
        <v>13426.19</v>
      </c>
      <c r="I256" s="213">
        <f t="shared" si="130"/>
        <v>260.782098272108</v>
      </c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hidden="1" spans="1:207">
      <c r="A257" s="218">
        <v>2.5</v>
      </c>
      <c r="B257" s="215" t="s">
        <v>32</v>
      </c>
      <c r="C257" s="220"/>
      <c r="D257" s="221"/>
      <c r="E257" s="216">
        <f t="shared" si="131"/>
        <v>734459</v>
      </c>
      <c r="F257" s="216">
        <v>734459</v>
      </c>
      <c r="G257" s="235" t="s">
        <v>15</v>
      </c>
      <c r="H257" s="217">
        <f>H255</f>
        <v>13426.19</v>
      </c>
      <c r="I257" s="213">
        <f t="shared" si="130"/>
        <v>54.7034564533945</v>
      </c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hidden="1" spans="1:207">
      <c r="A258" s="218">
        <v>2.6</v>
      </c>
      <c r="B258" s="215" t="s">
        <v>33</v>
      </c>
      <c r="C258" s="220"/>
      <c r="D258" s="221"/>
      <c r="E258" s="216">
        <f t="shared" si="131"/>
        <v>2302756</v>
      </c>
      <c r="F258" s="216">
        <v>2302756</v>
      </c>
      <c r="G258" s="235" t="s">
        <v>15</v>
      </c>
      <c r="H258" s="217">
        <f>H252</f>
        <v>13426.19</v>
      </c>
      <c r="I258" s="213">
        <f t="shared" si="130"/>
        <v>171.512245841896</v>
      </c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hidden="1" spans="1:207">
      <c r="A259" s="218">
        <v>2.7</v>
      </c>
      <c r="B259" s="215" t="s">
        <v>44</v>
      </c>
      <c r="C259" s="216"/>
      <c r="D259" s="221">
        <v>1044248</v>
      </c>
      <c r="E259" s="216">
        <f t="shared" si="131"/>
        <v>98029</v>
      </c>
      <c r="F259" s="216">
        <v>1142277</v>
      </c>
      <c r="G259" s="213" t="s">
        <v>45</v>
      </c>
      <c r="H259" s="213">
        <v>5</v>
      </c>
      <c r="I259" s="213">
        <f t="shared" si="130"/>
        <v>228455.4</v>
      </c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hidden="1" spans="1:207">
      <c r="A260" s="218"/>
      <c r="B260" s="215"/>
      <c r="C260" s="221"/>
      <c r="D260" s="221"/>
      <c r="E260" s="220">
        <f t="shared" si="131"/>
        <v>0</v>
      </c>
      <c r="F260" s="216"/>
      <c r="G260" s="213"/>
      <c r="H260" s="217"/>
      <c r="I260" s="213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hidden="1" spans="1:207">
      <c r="A261" s="218" t="s">
        <v>50</v>
      </c>
      <c r="B261" s="215" t="s">
        <v>110</v>
      </c>
      <c r="C261" s="216">
        <f t="shared" ref="C261:F261" si="132">C262+C270</f>
        <v>7758276</v>
      </c>
      <c r="D261" s="216">
        <f t="shared" si="132"/>
        <v>284779</v>
      </c>
      <c r="E261" s="216">
        <f t="shared" si="132"/>
        <v>1509318</v>
      </c>
      <c r="F261" s="216">
        <f t="shared" si="132"/>
        <v>9552373</v>
      </c>
      <c r="G261" s="235" t="s">
        <v>15</v>
      </c>
      <c r="H261" s="217">
        <v>1853.07</v>
      </c>
      <c r="I261" s="213">
        <f t="shared" ref="I261:I264" si="133">F261/H261</f>
        <v>5154.89053300739</v>
      </c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hidden="1" spans="1:207">
      <c r="A262" s="215">
        <v>1</v>
      </c>
      <c r="B262" s="215" t="s">
        <v>20</v>
      </c>
      <c r="C262" s="216">
        <f t="shared" ref="C262:F262" si="134">SUM(C263:C268)</f>
        <v>7758276</v>
      </c>
      <c r="D262" s="216">
        <f t="shared" si="134"/>
        <v>0</v>
      </c>
      <c r="E262" s="216">
        <f t="shared" si="134"/>
        <v>0</v>
      </c>
      <c r="F262" s="216">
        <f t="shared" si="134"/>
        <v>7758276</v>
      </c>
      <c r="G262" s="235" t="s">
        <v>15</v>
      </c>
      <c r="H262" s="217">
        <f>H261</f>
        <v>1853.07</v>
      </c>
      <c r="I262" s="213">
        <f t="shared" si="133"/>
        <v>4186.71501886059</v>
      </c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hidden="1" spans="1:207">
      <c r="A263" s="218">
        <v>1.1</v>
      </c>
      <c r="B263" s="215" t="s">
        <v>23</v>
      </c>
      <c r="C263" s="216">
        <f t="shared" ref="C263:C268" si="135">F263</f>
        <v>556660</v>
      </c>
      <c r="D263" s="219"/>
      <c r="E263" s="220"/>
      <c r="F263" s="216">
        <v>556660</v>
      </c>
      <c r="G263" s="235" t="s">
        <v>15</v>
      </c>
      <c r="H263" s="217">
        <f t="shared" ref="H263:H265" si="136">H261</f>
        <v>1853.07</v>
      </c>
      <c r="I263" s="213">
        <f t="shared" si="133"/>
        <v>300.398797670892</v>
      </c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hidden="1" spans="1:207">
      <c r="A264" s="218">
        <v>1.2</v>
      </c>
      <c r="B264" s="215" t="s">
        <v>24</v>
      </c>
      <c r="C264" s="216">
        <f t="shared" si="135"/>
        <v>308439</v>
      </c>
      <c r="D264" s="219"/>
      <c r="E264" s="220"/>
      <c r="F264" s="216">
        <v>308439</v>
      </c>
      <c r="G264" s="235" t="s">
        <v>15</v>
      </c>
      <c r="H264" s="217">
        <f t="shared" si="136"/>
        <v>1853.07</v>
      </c>
      <c r="I264" s="213">
        <f t="shared" si="133"/>
        <v>166.447570787936</v>
      </c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hidden="1" spans="1:207">
      <c r="A265" s="218">
        <v>1.3</v>
      </c>
      <c r="B265" s="215" t="s">
        <v>38</v>
      </c>
      <c r="C265" s="216">
        <f t="shared" si="135"/>
        <v>3315508</v>
      </c>
      <c r="D265" s="219"/>
      <c r="E265" s="220"/>
      <c r="F265" s="216">
        <v>3315508</v>
      </c>
      <c r="G265" s="235" t="s">
        <v>15</v>
      </c>
      <c r="H265" s="217">
        <f t="shared" si="136"/>
        <v>1853.07</v>
      </c>
      <c r="I265" s="213">
        <f t="shared" ref="I265:I268" si="137">F265/H265</f>
        <v>1789.19738595952</v>
      </c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hidden="1" spans="1:207">
      <c r="A266" s="218">
        <v>1.4</v>
      </c>
      <c r="B266" s="215" t="s">
        <v>25</v>
      </c>
      <c r="C266" s="216">
        <f t="shared" si="135"/>
        <v>1371031</v>
      </c>
      <c r="D266" s="219"/>
      <c r="E266" s="220"/>
      <c r="F266" s="216">
        <v>1371031</v>
      </c>
      <c r="G266" s="235" t="s">
        <v>15</v>
      </c>
      <c r="H266" s="217">
        <f>+H264</f>
        <v>1853.07</v>
      </c>
      <c r="I266" s="213">
        <f t="shared" si="137"/>
        <v>739.870053478822</v>
      </c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hidden="1" spans="1:207">
      <c r="A267" s="218">
        <v>1.5</v>
      </c>
      <c r="B267" s="215" t="s">
        <v>26</v>
      </c>
      <c r="C267" s="216">
        <f t="shared" si="135"/>
        <v>1258396</v>
      </c>
      <c r="D267" s="219"/>
      <c r="E267" s="220"/>
      <c r="F267" s="216">
        <v>1258396</v>
      </c>
      <c r="G267" s="235" t="s">
        <v>15</v>
      </c>
      <c r="H267" s="217">
        <f>+H265</f>
        <v>1853.07</v>
      </c>
      <c r="I267" s="213">
        <f t="shared" si="137"/>
        <v>679.087136481622</v>
      </c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hidden="1" spans="1:207">
      <c r="A268" s="218">
        <v>1.6</v>
      </c>
      <c r="B268" s="215" t="s">
        <v>40</v>
      </c>
      <c r="C268" s="216">
        <f t="shared" si="135"/>
        <v>948242</v>
      </c>
      <c r="D268" s="219"/>
      <c r="E268" s="220"/>
      <c r="F268" s="216">
        <v>948242</v>
      </c>
      <c r="G268" s="235" t="s">
        <v>15</v>
      </c>
      <c r="H268" s="217">
        <f>H261</f>
        <v>1853.07</v>
      </c>
      <c r="I268" s="213">
        <f t="shared" si="137"/>
        <v>511.714074481806</v>
      </c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hidden="1" spans="1:207">
      <c r="A269" s="218"/>
      <c r="B269" s="215"/>
      <c r="C269" s="216"/>
      <c r="D269" s="219"/>
      <c r="E269" s="220"/>
      <c r="F269" s="216"/>
      <c r="G269" s="213"/>
      <c r="H269" s="217"/>
      <c r="I269" s="213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hidden="1" spans="1:207">
      <c r="A270" s="215">
        <v>2</v>
      </c>
      <c r="B270" s="215" t="s">
        <v>27</v>
      </c>
      <c r="C270" s="216">
        <f t="shared" ref="C270:F270" si="138">SUM(C271:C277)</f>
        <v>0</v>
      </c>
      <c r="D270" s="216">
        <f t="shared" si="138"/>
        <v>284779</v>
      </c>
      <c r="E270" s="216">
        <f t="shared" si="138"/>
        <v>1509318</v>
      </c>
      <c r="F270" s="216">
        <f t="shared" si="138"/>
        <v>1794097</v>
      </c>
      <c r="G270" s="235" t="s">
        <v>15</v>
      </c>
      <c r="H270" s="217">
        <f>H261</f>
        <v>1853.07</v>
      </c>
      <c r="I270" s="213">
        <f t="shared" ref="I270:I277" si="139">F270/H270</f>
        <v>968.175514146794</v>
      </c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hidden="1" spans="1:207">
      <c r="A271" s="218">
        <v>2.1</v>
      </c>
      <c r="B271" s="215" t="s">
        <v>28</v>
      </c>
      <c r="C271" s="216"/>
      <c r="D271" s="221">
        <v>0</v>
      </c>
      <c r="E271" s="216">
        <f t="shared" ref="E271:E278" si="140">F271-D271</f>
        <v>467127</v>
      </c>
      <c r="F271" s="216">
        <v>467127</v>
      </c>
      <c r="G271" s="235" t="s">
        <v>15</v>
      </c>
      <c r="H271" s="217">
        <f>H270</f>
        <v>1853.07</v>
      </c>
      <c r="I271" s="213">
        <f t="shared" si="139"/>
        <v>252.082759960498</v>
      </c>
      <c r="K271" s="80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hidden="1" spans="1:207">
      <c r="A272" s="218">
        <v>2.2</v>
      </c>
      <c r="B272" s="215" t="s">
        <v>109</v>
      </c>
      <c r="C272" s="220"/>
      <c r="D272" s="221"/>
      <c r="E272" s="216">
        <f t="shared" si="140"/>
        <v>77241</v>
      </c>
      <c r="F272" s="216">
        <v>77241</v>
      </c>
      <c r="G272" s="235" t="s">
        <v>15</v>
      </c>
      <c r="H272" s="217">
        <f>H270</f>
        <v>1853.07</v>
      </c>
      <c r="I272" s="213">
        <f t="shared" si="139"/>
        <v>41.6827211060564</v>
      </c>
      <c r="K272" s="80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hidden="1" spans="1:207">
      <c r="A273" s="218">
        <v>2.3</v>
      </c>
      <c r="B273" s="215" t="s">
        <v>30</v>
      </c>
      <c r="C273" s="220"/>
      <c r="D273" s="221">
        <v>0</v>
      </c>
      <c r="E273" s="216">
        <f t="shared" si="140"/>
        <v>53971</v>
      </c>
      <c r="F273" s="216">
        <v>53971</v>
      </c>
      <c r="G273" s="235" t="s">
        <v>15</v>
      </c>
      <c r="H273" s="217">
        <f>H270</f>
        <v>1853.07</v>
      </c>
      <c r="I273" s="213">
        <f t="shared" si="139"/>
        <v>29.1251814556385</v>
      </c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hidden="1" spans="1:207">
      <c r="A274" s="218">
        <v>2.4</v>
      </c>
      <c r="B274" s="215" t="s">
        <v>31</v>
      </c>
      <c r="C274" s="220"/>
      <c r="D274" s="221">
        <v>75929</v>
      </c>
      <c r="E274" s="216">
        <f t="shared" si="140"/>
        <v>393167</v>
      </c>
      <c r="F274" s="216">
        <v>469096</v>
      </c>
      <c r="G274" s="235" t="s">
        <v>15</v>
      </c>
      <c r="H274" s="217">
        <f>H270</f>
        <v>1853.07</v>
      </c>
      <c r="I274" s="213">
        <f t="shared" si="139"/>
        <v>253.145321007841</v>
      </c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hidden="1" spans="1:207">
      <c r="A275" s="218">
        <v>2.5</v>
      </c>
      <c r="B275" s="215" t="s">
        <v>32</v>
      </c>
      <c r="C275" s="220"/>
      <c r="D275" s="221"/>
      <c r="E275" s="216">
        <f t="shared" si="140"/>
        <v>113630</v>
      </c>
      <c r="F275" s="216">
        <v>113630</v>
      </c>
      <c r="G275" s="235" t="s">
        <v>15</v>
      </c>
      <c r="H275" s="217">
        <f>H273</f>
        <v>1853.07</v>
      </c>
      <c r="I275" s="213">
        <f t="shared" si="139"/>
        <v>61.3198637935966</v>
      </c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hidden="1" spans="1:207">
      <c r="A276" s="218">
        <v>2.6</v>
      </c>
      <c r="B276" s="215" t="s">
        <v>33</v>
      </c>
      <c r="C276" s="220"/>
      <c r="D276" s="221"/>
      <c r="E276" s="216">
        <f t="shared" si="140"/>
        <v>384576</v>
      </c>
      <c r="F276" s="216">
        <v>384576</v>
      </c>
      <c r="G276" s="235" t="s">
        <v>15</v>
      </c>
      <c r="H276" s="217">
        <f>H270</f>
        <v>1853.07</v>
      </c>
      <c r="I276" s="213">
        <f t="shared" si="139"/>
        <v>207.534523790251</v>
      </c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hidden="1" spans="1:207">
      <c r="A277" s="218">
        <v>2.7</v>
      </c>
      <c r="B277" s="215" t="s">
        <v>44</v>
      </c>
      <c r="C277" s="216"/>
      <c r="D277" s="221">
        <v>208850</v>
      </c>
      <c r="E277" s="216">
        <f t="shared" si="140"/>
        <v>19606</v>
      </c>
      <c r="F277" s="216">
        <v>228456</v>
      </c>
      <c r="G277" s="213" t="s">
        <v>45</v>
      </c>
      <c r="H277" s="213">
        <v>1</v>
      </c>
      <c r="I277" s="213">
        <f t="shared" si="139"/>
        <v>228456</v>
      </c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hidden="1" spans="1:207">
      <c r="A278" s="218"/>
      <c r="B278" s="215"/>
      <c r="C278" s="221"/>
      <c r="D278" s="221"/>
      <c r="E278" s="220">
        <f t="shared" si="140"/>
        <v>0</v>
      </c>
      <c r="F278" s="216"/>
      <c r="G278" s="213"/>
      <c r="H278" s="217"/>
      <c r="I278" s="213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hidden="1" spans="1:207">
      <c r="A279" s="218" t="s">
        <v>52</v>
      </c>
      <c r="B279" s="215" t="s">
        <v>111</v>
      </c>
      <c r="C279" s="216">
        <f t="shared" ref="C279:F279" si="141">C280+C288</f>
        <v>7758276</v>
      </c>
      <c r="D279" s="216">
        <f t="shared" si="141"/>
        <v>284779</v>
      </c>
      <c r="E279" s="216">
        <f t="shared" si="141"/>
        <v>1509223</v>
      </c>
      <c r="F279" s="216">
        <f t="shared" si="141"/>
        <v>9552278</v>
      </c>
      <c r="G279" s="235" t="s">
        <v>15</v>
      </c>
      <c r="H279" s="217">
        <v>1853.07</v>
      </c>
      <c r="I279" s="213">
        <f t="shared" ref="I279:I286" si="142">F279/H279</f>
        <v>5154.83926673035</v>
      </c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hidden="1" spans="1:207">
      <c r="A280" s="215">
        <v>1</v>
      </c>
      <c r="B280" s="215" t="s">
        <v>20</v>
      </c>
      <c r="C280" s="216">
        <f t="shared" ref="C280:F280" si="143">SUM(C281:C286)</f>
        <v>7758276</v>
      </c>
      <c r="D280" s="216">
        <f t="shared" si="143"/>
        <v>0</v>
      </c>
      <c r="E280" s="216">
        <f t="shared" si="143"/>
        <v>0</v>
      </c>
      <c r="F280" s="216">
        <f t="shared" si="143"/>
        <v>7758276</v>
      </c>
      <c r="G280" s="235" t="s">
        <v>15</v>
      </c>
      <c r="H280" s="217">
        <f>H279</f>
        <v>1853.07</v>
      </c>
      <c r="I280" s="213">
        <f t="shared" si="142"/>
        <v>4186.71501886059</v>
      </c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hidden="1" spans="1:207">
      <c r="A281" s="218">
        <v>1.1</v>
      </c>
      <c r="B281" s="215" t="s">
        <v>23</v>
      </c>
      <c r="C281" s="216">
        <f t="shared" ref="C281:C286" si="144">F281</f>
        <v>556660</v>
      </c>
      <c r="D281" s="219"/>
      <c r="E281" s="220"/>
      <c r="F281" s="216">
        <v>556660</v>
      </c>
      <c r="G281" s="235" t="s">
        <v>15</v>
      </c>
      <c r="H281" s="217">
        <f t="shared" ref="H281:H283" si="145">H279</f>
        <v>1853.07</v>
      </c>
      <c r="I281" s="213">
        <f t="shared" si="142"/>
        <v>300.398797670892</v>
      </c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hidden="1" spans="1:207">
      <c r="A282" s="218">
        <v>1.2</v>
      </c>
      <c r="B282" s="215" t="s">
        <v>24</v>
      </c>
      <c r="C282" s="216">
        <f t="shared" si="144"/>
        <v>308439</v>
      </c>
      <c r="D282" s="219"/>
      <c r="E282" s="220"/>
      <c r="F282" s="216">
        <v>308439</v>
      </c>
      <c r="G282" s="235" t="s">
        <v>15</v>
      </c>
      <c r="H282" s="217">
        <f t="shared" si="145"/>
        <v>1853.07</v>
      </c>
      <c r="I282" s="213">
        <f t="shared" si="142"/>
        <v>166.447570787936</v>
      </c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hidden="1" spans="1:207">
      <c r="A283" s="218">
        <v>1.3</v>
      </c>
      <c r="B283" s="215" t="s">
        <v>38</v>
      </c>
      <c r="C283" s="216">
        <f t="shared" si="144"/>
        <v>3315508</v>
      </c>
      <c r="D283" s="219"/>
      <c r="E283" s="220"/>
      <c r="F283" s="216">
        <v>3315508</v>
      </c>
      <c r="G283" s="235" t="s">
        <v>15</v>
      </c>
      <c r="H283" s="217">
        <f t="shared" si="145"/>
        <v>1853.07</v>
      </c>
      <c r="I283" s="213">
        <f t="shared" si="142"/>
        <v>1789.19738595952</v>
      </c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hidden="1" spans="1:207">
      <c r="A284" s="218">
        <v>1.4</v>
      </c>
      <c r="B284" s="215" t="s">
        <v>25</v>
      </c>
      <c r="C284" s="216">
        <f t="shared" si="144"/>
        <v>1371031</v>
      </c>
      <c r="D284" s="219"/>
      <c r="E284" s="220"/>
      <c r="F284" s="216">
        <v>1371031</v>
      </c>
      <c r="G284" s="235" t="s">
        <v>15</v>
      </c>
      <c r="H284" s="217">
        <f>+H282</f>
        <v>1853.07</v>
      </c>
      <c r="I284" s="213">
        <f t="shared" si="142"/>
        <v>739.870053478822</v>
      </c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hidden="1" spans="1:207">
      <c r="A285" s="218">
        <v>1.5</v>
      </c>
      <c r="B285" s="215" t="s">
        <v>26</v>
      </c>
      <c r="C285" s="216">
        <f t="shared" si="144"/>
        <v>1258396</v>
      </c>
      <c r="D285" s="219"/>
      <c r="E285" s="220"/>
      <c r="F285" s="216">
        <v>1258396</v>
      </c>
      <c r="G285" s="235" t="s">
        <v>15</v>
      </c>
      <c r="H285" s="217">
        <f>H279</f>
        <v>1853.07</v>
      </c>
      <c r="I285" s="213">
        <f t="shared" si="142"/>
        <v>679.087136481622</v>
      </c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hidden="1" spans="1:207">
      <c r="A286" s="218">
        <v>1.6</v>
      </c>
      <c r="B286" s="215" t="s">
        <v>40</v>
      </c>
      <c r="C286" s="216">
        <f t="shared" si="144"/>
        <v>948242</v>
      </c>
      <c r="D286" s="219"/>
      <c r="E286" s="220"/>
      <c r="F286" s="216">
        <v>948242</v>
      </c>
      <c r="G286" s="235" t="s">
        <v>15</v>
      </c>
      <c r="H286" s="217">
        <f>H279</f>
        <v>1853.07</v>
      </c>
      <c r="I286" s="213">
        <f t="shared" si="142"/>
        <v>511.714074481806</v>
      </c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hidden="1" spans="1:207">
      <c r="A287" s="218"/>
      <c r="B287" s="215"/>
      <c r="C287" s="216"/>
      <c r="D287" s="219"/>
      <c r="E287" s="220"/>
      <c r="F287" s="216"/>
      <c r="G287" s="213"/>
      <c r="H287" s="217"/>
      <c r="I287" s="213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hidden="1" spans="1:207">
      <c r="A288" s="215">
        <v>2</v>
      </c>
      <c r="B288" s="215" t="s">
        <v>27</v>
      </c>
      <c r="C288" s="216">
        <f t="shared" ref="C288:F288" si="146">SUM(C289:C295)</f>
        <v>0</v>
      </c>
      <c r="D288" s="216">
        <f t="shared" si="146"/>
        <v>284779</v>
      </c>
      <c r="E288" s="216">
        <f t="shared" si="146"/>
        <v>1509223</v>
      </c>
      <c r="F288" s="216">
        <f t="shared" si="146"/>
        <v>1794002</v>
      </c>
      <c r="G288" s="235" t="s">
        <v>15</v>
      </c>
      <c r="H288" s="217">
        <f>H279</f>
        <v>1853.07</v>
      </c>
      <c r="I288" s="213">
        <f t="shared" ref="I288:I295" si="147">F288/H288</f>
        <v>968.124247869751</v>
      </c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hidden="1" spans="1:207">
      <c r="A289" s="218">
        <v>2.1</v>
      </c>
      <c r="B289" s="215" t="s">
        <v>28</v>
      </c>
      <c r="C289" s="216"/>
      <c r="D289" s="221">
        <v>0</v>
      </c>
      <c r="E289" s="216">
        <f t="shared" ref="E289:E291" si="148">F289-D289</f>
        <v>467127</v>
      </c>
      <c r="F289" s="216">
        <v>467127</v>
      </c>
      <c r="G289" s="235" t="s">
        <v>15</v>
      </c>
      <c r="H289" s="217">
        <f>H288</f>
        <v>1853.07</v>
      </c>
      <c r="I289" s="213">
        <f t="shared" si="147"/>
        <v>252.082759960498</v>
      </c>
      <c r="K289" s="80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hidden="1" spans="1:207">
      <c r="A290" s="218">
        <v>2.2</v>
      </c>
      <c r="B290" s="215" t="s">
        <v>109</v>
      </c>
      <c r="C290" s="220"/>
      <c r="D290" s="221"/>
      <c r="E290" s="216">
        <f t="shared" si="148"/>
        <v>77241</v>
      </c>
      <c r="F290" s="216">
        <v>77241</v>
      </c>
      <c r="G290" s="235" t="s">
        <v>15</v>
      </c>
      <c r="H290" s="217">
        <f>H288</f>
        <v>1853.07</v>
      </c>
      <c r="I290" s="213">
        <f t="shared" si="147"/>
        <v>41.6827211060564</v>
      </c>
      <c r="K290" s="80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hidden="1" spans="1:207">
      <c r="A291" s="218">
        <v>2.3</v>
      </c>
      <c r="B291" s="215" t="s">
        <v>30</v>
      </c>
      <c r="C291" s="220"/>
      <c r="D291" s="221">
        <v>0</v>
      </c>
      <c r="E291" s="216">
        <f t="shared" si="148"/>
        <v>53971</v>
      </c>
      <c r="F291" s="216">
        <v>53971</v>
      </c>
      <c r="G291" s="235" t="s">
        <v>15</v>
      </c>
      <c r="H291" s="217">
        <f>H288</f>
        <v>1853.07</v>
      </c>
      <c r="I291" s="213">
        <f t="shared" si="147"/>
        <v>29.1251814556385</v>
      </c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hidden="1" spans="1:207">
      <c r="A292" s="218">
        <v>2.4</v>
      </c>
      <c r="B292" s="215" t="s">
        <v>31</v>
      </c>
      <c r="C292" s="220"/>
      <c r="D292" s="221">
        <v>75929</v>
      </c>
      <c r="E292" s="216">
        <f t="shared" ref="E292:E295" si="149">F292-D292</f>
        <v>392984</v>
      </c>
      <c r="F292" s="216">
        <v>468913</v>
      </c>
      <c r="G292" s="235" t="s">
        <v>15</v>
      </c>
      <c r="H292" s="217">
        <f>H288</f>
        <v>1853.07</v>
      </c>
      <c r="I292" s="213">
        <f t="shared" si="147"/>
        <v>253.046565968906</v>
      </c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hidden="1" spans="1:207">
      <c r="A293" s="218">
        <v>2.5</v>
      </c>
      <c r="B293" s="215" t="s">
        <v>32</v>
      </c>
      <c r="C293" s="220"/>
      <c r="D293" s="221"/>
      <c r="E293" s="216">
        <f t="shared" si="149"/>
        <v>114069</v>
      </c>
      <c r="F293" s="216">
        <v>114069</v>
      </c>
      <c r="G293" s="235" t="s">
        <v>15</v>
      </c>
      <c r="H293" s="217">
        <f>H291</f>
        <v>1853.07</v>
      </c>
      <c r="I293" s="213">
        <f t="shared" si="147"/>
        <v>61.5567679580372</v>
      </c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hidden="1" spans="1:207">
      <c r="A294" s="218">
        <v>2.6</v>
      </c>
      <c r="B294" s="215" t="s">
        <v>33</v>
      </c>
      <c r="C294" s="220"/>
      <c r="D294" s="221"/>
      <c r="E294" s="216">
        <f t="shared" si="149"/>
        <v>384225</v>
      </c>
      <c r="F294" s="216">
        <v>384225</v>
      </c>
      <c r="G294" s="235" t="s">
        <v>15</v>
      </c>
      <c r="H294" s="217">
        <f>H288</f>
        <v>1853.07</v>
      </c>
      <c r="I294" s="213">
        <f t="shared" si="147"/>
        <v>207.345108387703</v>
      </c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hidden="1" spans="1:207">
      <c r="A295" s="218">
        <v>2.7</v>
      </c>
      <c r="B295" s="215" t="s">
        <v>44</v>
      </c>
      <c r="C295" s="216"/>
      <c r="D295" s="221">
        <v>208850</v>
      </c>
      <c r="E295" s="216">
        <f t="shared" si="149"/>
        <v>19606</v>
      </c>
      <c r="F295" s="216">
        <v>228456</v>
      </c>
      <c r="G295" s="213" t="s">
        <v>45</v>
      </c>
      <c r="H295" s="213">
        <v>1</v>
      </c>
      <c r="I295" s="213">
        <f t="shared" si="147"/>
        <v>228456</v>
      </c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hidden="1" spans="1:207">
      <c r="A296" s="218"/>
      <c r="B296" s="215"/>
      <c r="C296" s="216"/>
      <c r="D296" s="221"/>
      <c r="E296" s="216"/>
      <c r="F296" s="216"/>
      <c r="G296" s="213"/>
      <c r="H296" s="217"/>
      <c r="I296" s="213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hidden="1" spans="1:207">
      <c r="A297" s="218" t="s">
        <v>54</v>
      </c>
      <c r="B297" s="215" t="s">
        <v>112</v>
      </c>
      <c r="C297" s="216">
        <f t="shared" ref="C297:F297" si="150">C298+C304</f>
        <v>303684</v>
      </c>
      <c r="D297" s="216">
        <f t="shared" si="150"/>
        <v>609115</v>
      </c>
      <c r="E297" s="216">
        <f t="shared" si="150"/>
        <v>238882</v>
      </c>
      <c r="F297" s="216">
        <f t="shared" si="150"/>
        <v>1151681</v>
      </c>
      <c r="G297" s="235" t="s">
        <v>15</v>
      </c>
      <c r="H297" s="217">
        <v>96</v>
      </c>
      <c r="I297" s="213">
        <f t="shared" ref="I297:I300" si="151">F297/H297</f>
        <v>11996.6770833333</v>
      </c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hidden="1" spans="1:207">
      <c r="A298" s="215">
        <v>1</v>
      </c>
      <c r="B298" s="215" t="s">
        <v>20</v>
      </c>
      <c r="C298" s="216">
        <f t="shared" ref="C298:F298" si="152">SUM(C299:C302)</f>
        <v>303684</v>
      </c>
      <c r="D298" s="216">
        <f t="shared" si="152"/>
        <v>0</v>
      </c>
      <c r="E298" s="216">
        <f t="shared" si="152"/>
        <v>0</v>
      </c>
      <c r="F298" s="216">
        <f t="shared" si="152"/>
        <v>303684</v>
      </c>
      <c r="G298" s="235" t="s">
        <v>15</v>
      </c>
      <c r="H298" s="217">
        <f>H297</f>
        <v>96</v>
      </c>
      <c r="I298" s="213">
        <f t="shared" si="151"/>
        <v>3163.375</v>
      </c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hidden="1" spans="1:207">
      <c r="A299" s="218">
        <v>1.1</v>
      </c>
      <c r="B299" s="215" t="s">
        <v>24</v>
      </c>
      <c r="C299" s="216">
        <f t="shared" ref="C299:C302" si="153">F299</f>
        <v>126871</v>
      </c>
      <c r="D299" s="219"/>
      <c r="E299" s="220"/>
      <c r="F299" s="216">
        <v>126871</v>
      </c>
      <c r="G299" s="235" t="s">
        <v>15</v>
      </c>
      <c r="H299" s="217">
        <f>H298</f>
        <v>96</v>
      </c>
      <c r="I299" s="213">
        <f t="shared" si="151"/>
        <v>1321.57291666667</v>
      </c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hidden="1" spans="1:207">
      <c r="A300" s="218">
        <v>1.2</v>
      </c>
      <c r="B300" s="215" t="s">
        <v>25</v>
      </c>
      <c r="C300" s="216">
        <f t="shared" si="153"/>
        <v>83041</v>
      </c>
      <c r="D300" s="219"/>
      <c r="E300" s="220"/>
      <c r="F300" s="216">
        <v>83041</v>
      </c>
      <c r="G300" s="235" t="s">
        <v>15</v>
      </c>
      <c r="H300" s="217">
        <f>+H299</f>
        <v>96</v>
      </c>
      <c r="I300" s="213">
        <f t="shared" si="151"/>
        <v>865.010416666667</v>
      </c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hidden="1" spans="1:207">
      <c r="A301" s="218">
        <v>1.3</v>
      </c>
      <c r="B301" s="215" t="s">
        <v>113</v>
      </c>
      <c r="C301" s="216">
        <f t="shared" si="153"/>
        <v>48231</v>
      </c>
      <c r="D301" s="219"/>
      <c r="E301" s="220"/>
      <c r="F301" s="216">
        <v>48231</v>
      </c>
      <c r="G301" s="235" t="s">
        <v>15</v>
      </c>
      <c r="H301" s="217">
        <f>+H298</f>
        <v>96</v>
      </c>
      <c r="I301" s="213">
        <f t="shared" ref="I301:I302" si="154">F301/H301</f>
        <v>502.40625</v>
      </c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hidden="1" spans="1:207">
      <c r="A302" s="218">
        <v>1.4</v>
      </c>
      <c r="B302" s="215" t="s">
        <v>40</v>
      </c>
      <c r="C302" s="216">
        <f t="shared" si="153"/>
        <v>45541</v>
      </c>
      <c r="D302" s="219"/>
      <c r="E302" s="220"/>
      <c r="F302" s="216">
        <v>45541</v>
      </c>
      <c r="G302" s="235" t="s">
        <v>15</v>
      </c>
      <c r="H302" s="217">
        <f>H297</f>
        <v>96</v>
      </c>
      <c r="I302" s="213">
        <f t="shared" si="154"/>
        <v>474.385416666667</v>
      </c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hidden="1" spans="1:207">
      <c r="A303" s="218"/>
      <c r="B303" s="215"/>
      <c r="C303" s="216"/>
      <c r="D303" s="216"/>
      <c r="E303" s="216"/>
      <c r="F303" s="216"/>
      <c r="G303" s="213"/>
      <c r="H303" s="217"/>
      <c r="I303" s="213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hidden="1" spans="1:207">
      <c r="A304" s="215">
        <v>2</v>
      </c>
      <c r="B304" s="215" t="s">
        <v>27</v>
      </c>
      <c r="C304" s="216">
        <f t="shared" ref="C304:F304" si="155">SUM(C305:C309)</f>
        <v>0</v>
      </c>
      <c r="D304" s="216">
        <f t="shared" si="155"/>
        <v>609115</v>
      </c>
      <c r="E304" s="216">
        <f t="shared" si="155"/>
        <v>238882</v>
      </c>
      <c r="F304" s="216">
        <f t="shared" si="155"/>
        <v>847997</v>
      </c>
      <c r="G304" s="235" t="s">
        <v>15</v>
      </c>
      <c r="H304" s="217">
        <f>H298</f>
        <v>96</v>
      </c>
      <c r="I304" s="213">
        <f t="shared" ref="I304:I309" si="156">F304/H304</f>
        <v>8833.30208333333</v>
      </c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hidden="1" spans="1:207">
      <c r="A305" s="218">
        <v>2.1</v>
      </c>
      <c r="B305" s="215" t="s">
        <v>28</v>
      </c>
      <c r="C305" s="216"/>
      <c r="D305" s="221">
        <v>561416</v>
      </c>
      <c r="E305" s="216">
        <f t="shared" ref="E305:E309" si="157">F305-D305</f>
        <v>80079</v>
      </c>
      <c r="F305" s="216">
        <v>641495</v>
      </c>
      <c r="G305" s="235" t="s">
        <v>15</v>
      </c>
      <c r="H305" s="217">
        <f>H304</f>
        <v>96</v>
      </c>
      <c r="I305" s="213">
        <f t="shared" si="156"/>
        <v>6682.23958333333</v>
      </c>
      <c r="K305" s="80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hidden="1" spans="1:207">
      <c r="A306" s="218">
        <v>2.2</v>
      </c>
      <c r="B306" s="215" t="s">
        <v>30</v>
      </c>
      <c r="C306" s="220"/>
      <c r="D306" s="221">
        <v>3009</v>
      </c>
      <c r="E306" s="216">
        <f t="shared" si="157"/>
        <v>8449</v>
      </c>
      <c r="F306" s="216">
        <v>11458</v>
      </c>
      <c r="G306" s="235" t="s">
        <v>15</v>
      </c>
      <c r="H306" s="217">
        <f>H304</f>
        <v>96</v>
      </c>
      <c r="I306" s="213">
        <f t="shared" si="156"/>
        <v>119.354166666667</v>
      </c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hidden="1" spans="1:207">
      <c r="A307" s="218">
        <v>2.3</v>
      </c>
      <c r="B307" s="215" t="s">
        <v>31</v>
      </c>
      <c r="C307" s="220"/>
      <c r="D307" s="221">
        <v>44690</v>
      </c>
      <c r="E307" s="216">
        <f t="shared" si="157"/>
        <v>127153</v>
      </c>
      <c r="F307" s="216">
        <v>171843</v>
      </c>
      <c r="G307" s="235" t="s">
        <v>15</v>
      </c>
      <c r="H307" s="217">
        <f>H304</f>
        <v>96</v>
      </c>
      <c r="I307" s="213">
        <f t="shared" si="156"/>
        <v>1790.03125</v>
      </c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hidden="1" spans="1:207">
      <c r="A308" s="218">
        <v>2.4</v>
      </c>
      <c r="B308" s="215" t="s">
        <v>32</v>
      </c>
      <c r="C308" s="220"/>
      <c r="D308" s="221"/>
      <c r="E308" s="216">
        <f t="shared" si="157"/>
        <v>5367</v>
      </c>
      <c r="F308" s="216">
        <v>5367</v>
      </c>
      <c r="G308" s="235" t="s">
        <v>15</v>
      </c>
      <c r="H308" s="217">
        <f>H306</f>
        <v>96</v>
      </c>
      <c r="I308" s="213">
        <f t="shared" si="156"/>
        <v>55.90625</v>
      </c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hidden="1" spans="1:207">
      <c r="A309" s="218">
        <v>2.5</v>
      </c>
      <c r="B309" s="215" t="s">
        <v>33</v>
      </c>
      <c r="C309" s="220"/>
      <c r="D309" s="221"/>
      <c r="E309" s="216">
        <f t="shared" si="157"/>
        <v>17834</v>
      </c>
      <c r="F309" s="216">
        <v>17834</v>
      </c>
      <c r="G309" s="235" t="s">
        <v>15</v>
      </c>
      <c r="H309" s="217">
        <f>H304</f>
        <v>96</v>
      </c>
      <c r="I309" s="213">
        <f t="shared" si="156"/>
        <v>185.770833333333</v>
      </c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hidden="1" spans="1:207">
      <c r="A310" s="218"/>
      <c r="B310" s="215"/>
      <c r="C310" s="216"/>
      <c r="D310" s="221"/>
      <c r="E310" s="216"/>
      <c r="F310" s="216"/>
      <c r="G310" s="213"/>
      <c r="H310" s="217"/>
      <c r="I310" s="213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hidden="1" spans="1:207">
      <c r="A311" s="218" t="s">
        <v>56</v>
      </c>
      <c r="B311" s="215" t="s">
        <v>82</v>
      </c>
      <c r="C311" s="221">
        <f>SUM(C312:C321)</f>
        <v>2041620.5</v>
      </c>
      <c r="D311" s="221">
        <f t="shared" ref="D311:F311" si="158">SUM(D312:D321)</f>
        <v>256195</v>
      </c>
      <c r="E311" s="221">
        <f t="shared" si="158"/>
        <v>2271452.9</v>
      </c>
      <c r="F311" s="221">
        <f t="shared" si="158"/>
        <v>4569268.4</v>
      </c>
      <c r="G311" s="235" t="s">
        <v>15</v>
      </c>
      <c r="H311" s="217">
        <f>12425.49-4003.2</f>
        <v>8422.29</v>
      </c>
      <c r="I311" s="213">
        <f>F311/H311</f>
        <v>542.520905834399</v>
      </c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hidden="1" spans="1:207">
      <c r="A312" s="215">
        <v>1</v>
      </c>
      <c r="B312" s="215" t="s">
        <v>103</v>
      </c>
      <c r="C312" s="221">
        <f>F312</f>
        <v>576460</v>
      </c>
      <c r="D312" s="221"/>
      <c r="E312" s="221"/>
      <c r="F312" s="221">
        <f t="shared" ref="F312:F316" si="159">H312*I312</f>
        <v>576460</v>
      </c>
      <c r="G312" s="235" t="s">
        <v>15</v>
      </c>
      <c r="H312" s="228">
        <f>2957-H322</f>
        <v>1517</v>
      </c>
      <c r="I312" s="215">
        <v>380</v>
      </c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hidden="1" spans="1:207">
      <c r="A313" s="215">
        <v>2</v>
      </c>
      <c r="B313" s="215" t="s">
        <v>84</v>
      </c>
      <c r="C313" s="221">
        <f>F313</f>
        <v>649412.5</v>
      </c>
      <c r="D313" s="221"/>
      <c r="E313" s="221"/>
      <c r="F313" s="221">
        <f t="shared" si="159"/>
        <v>649412.5</v>
      </c>
      <c r="G313" s="235" t="s">
        <v>15</v>
      </c>
      <c r="H313" s="228">
        <f>3727.65-H323</f>
        <v>2597.65</v>
      </c>
      <c r="I313" s="215">
        <v>250</v>
      </c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hidden="1" spans="1:207">
      <c r="A314" s="215">
        <v>3</v>
      </c>
      <c r="B314" s="215" t="s">
        <v>85</v>
      </c>
      <c r="C314" s="221"/>
      <c r="D314" s="221">
        <v>106195</v>
      </c>
      <c r="E314" s="221">
        <f>F314-D314</f>
        <v>897910</v>
      </c>
      <c r="F314" s="221">
        <v>1004105</v>
      </c>
      <c r="G314" s="235" t="s">
        <v>15</v>
      </c>
      <c r="H314" s="228">
        <f>H311</f>
        <v>8422.29</v>
      </c>
      <c r="I314" s="215">
        <f>F314/H314</f>
        <v>119.219950868469</v>
      </c>
      <c r="K314" s="80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hidden="1" spans="1:207">
      <c r="A315" s="215">
        <v>4</v>
      </c>
      <c r="B315" s="215" t="s">
        <v>86</v>
      </c>
      <c r="C315" s="221"/>
      <c r="D315" s="221"/>
      <c r="E315" s="221">
        <f t="shared" ref="E315:E319" si="160">F315</f>
        <v>25976.5</v>
      </c>
      <c r="F315" s="221">
        <f>I315*H315</f>
        <v>25976.5</v>
      </c>
      <c r="G315" s="235" t="s">
        <v>15</v>
      </c>
      <c r="H315" s="228">
        <f>H313</f>
        <v>2597.65</v>
      </c>
      <c r="I315" s="215">
        <v>10</v>
      </c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hidden="1" spans="1:207">
      <c r="A316" s="215">
        <v>5</v>
      </c>
      <c r="B316" s="215" t="s">
        <v>87</v>
      </c>
      <c r="C316" s="221"/>
      <c r="D316" s="221"/>
      <c r="E316" s="221">
        <f t="shared" si="160"/>
        <v>505337.4</v>
      </c>
      <c r="F316" s="221">
        <f t="shared" si="159"/>
        <v>505337.4</v>
      </c>
      <c r="G316" s="235" t="s">
        <v>15</v>
      </c>
      <c r="H316" s="228">
        <f>H314</f>
        <v>8422.29</v>
      </c>
      <c r="I316" s="215">
        <v>60</v>
      </c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hidden="1" spans="1:207">
      <c r="A317" s="215">
        <v>6</v>
      </c>
      <c r="B317" s="215" t="s">
        <v>104</v>
      </c>
      <c r="C317" s="221"/>
      <c r="D317" s="221"/>
      <c r="E317" s="221">
        <f t="shared" si="160"/>
        <v>252668.7</v>
      </c>
      <c r="F317" s="221">
        <f t="shared" ref="F317:F320" si="161">H317*I317</f>
        <v>252668.7</v>
      </c>
      <c r="G317" s="235" t="s">
        <v>15</v>
      </c>
      <c r="H317" s="228">
        <f t="shared" ref="H317:H319" si="162">H316</f>
        <v>8422.29</v>
      </c>
      <c r="I317" s="215">
        <v>30</v>
      </c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hidden="1" spans="1:207">
      <c r="A318" s="215">
        <v>7</v>
      </c>
      <c r="B318" s="215" t="s">
        <v>89</v>
      </c>
      <c r="C318" s="221"/>
      <c r="D318" s="221"/>
      <c r="E318" s="221">
        <f t="shared" si="160"/>
        <v>421114.5</v>
      </c>
      <c r="F318" s="221">
        <f t="shared" si="161"/>
        <v>421114.5</v>
      </c>
      <c r="G318" s="235" t="s">
        <v>15</v>
      </c>
      <c r="H318" s="228">
        <f t="shared" si="162"/>
        <v>8422.29</v>
      </c>
      <c r="I318" s="215">
        <v>50</v>
      </c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hidden="1" spans="1:207">
      <c r="A319" s="215">
        <v>8</v>
      </c>
      <c r="B319" s="215" t="s">
        <v>90</v>
      </c>
      <c r="C319" s="221"/>
      <c r="D319" s="221"/>
      <c r="E319" s="221">
        <f t="shared" si="160"/>
        <v>168445.8</v>
      </c>
      <c r="F319" s="221">
        <f t="shared" si="161"/>
        <v>168445.8</v>
      </c>
      <c r="G319" s="235" t="s">
        <v>15</v>
      </c>
      <c r="H319" s="228">
        <f t="shared" si="162"/>
        <v>8422.29</v>
      </c>
      <c r="I319" s="215">
        <v>20</v>
      </c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hidden="1" spans="1:207">
      <c r="A320" s="215">
        <v>9</v>
      </c>
      <c r="B320" s="215" t="s">
        <v>94</v>
      </c>
      <c r="C320" s="221">
        <f>F320</f>
        <v>75748</v>
      </c>
      <c r="D320" s="221"/>
      <c r="E320" s="220"/>
      <c r="F320" s="221">
        <f t="shared" si="161"/>
        <v>75748</v>
      </c>
      <c r="G320" s="235" t="s">
        <v>15</v>
      </c>
      <c r="H320" s="228">
        <f>H328</f>
        <v>7574.8</v>
      </c>
      <c r="I320" s="215">
        <v>10</v>
      </c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hidden="1" spans="1:207">
      <c r="A321" s="215">
        <v>10</v>
      </c>
      <c r="B321" s="215" t="s">
        <v>95</v>
      </c>
      <c r="C321" s="221">
        <f t="shared" ref="C321:F321" si="163">SUM(C322:C324)</f>
        <v>740000</v>
      </c>
      <c r="D321" s="221">
        <f t="shared" si="163"/>
        <v>150000</v>
      </c>
      <c r="E321" s="221">
        <f t="shared" si="163"/>
        <v>0</v>
      </c>
      <c r="F321" s="221">
        <f t="shared" si="163"/>
        <v>890000</v>
      </c>
      <c r="G321" s="235" t="s">
        <v>15</v>
      </c>
      <c r="H321" s="228">
        <f>SUM(H322:H323)</f>
        <v>2570</v>
      </c>
      <c r="I321" s="215">
        <f t="shared" ref="I321:I326" si="164">F321/H321</f>
        <v>346.303501945525</v>
      </c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hidden="1" spans="1:207">
      <c r="A322" s="218">
        <v>10.1</v>
      </c>
      <c r="B322" s="215" t="s">
        <v>96</v>
      </c>
      <c r="C322" s="221">
        <f>F322</f>
        <v>288000</v>
      </c>
      <c r="D322" s="221"/>
      <c r="E322" s="220"/>
      <c r="F322" s="221">
        <f>H322*I322</f>
        <v>288000</v>
      </c>
      <c r="G322" s="235" t="s">
        <v>15</v>
      </c>
      <c r="H322" s="228">
        <f>1170+270</f>
        <v>1440</v>
      </c>
      <c r="I322" s="215">
        <v>200</v>
      </c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hidden="1" spans="1:207">
      <c r="A323" s="218">
        <v>10.2</v>
      </c>
      <c r="B323" s="215" t="s">
        <v>97</v>
      </c>
      <c r="C323" s="221">
        <f>+F323</f>
        <v>452000</v>
      </c>
      <c r="D323" s="221"/>
      <c r="E323" s="221"/>
      <c r="F323" s="221">
        <f>H323*I323</f>
        <v>452000</v>
      </c>
      <c r="G323" s="235" t="s">
        <v>15</v>
      </c>
      <c r="H323" s="228">
        <v>1130</v>
      </c>
      <c r="I323" s="215">
        <v>400</v>
      </c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hidden="1" spans="1:207">
      <c r="A324" s="218">
        <v>10.3</v>
      </c>
      <c r="B324" s="215" t="s">
        <v>98</v>
      </c>
      <c r="C324" s="221"/>
      <c r="D324" s="221">
        <f t="shared" ref="D324" si="165">F324</f>
        <v>150000</v>
      </c>
      <c r="E324" s="220">
        <f t="shared" ref="E324" si="166">F324-D324</f>
        <v>0</v>
      </c>
      <c r="F324" s="221">
        <v>150000</v>
      </c>
      <c r="G324" s="235" t="s">
        <v>78</v>
      </c>
      <c r="H324" s="228">
        <v>1</v>
      </c>
      <c r="I324" s="215">
        <f t="shared" si="164"/>
        <v>150000</v>
      </c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hidden="1" spans="1:207">
      <c r="A325" s="218"/>
      <c r="B325" s="215"/>
      <c r="C325" s="221"/>
      <c r="D325" s="221"/>
      <c r="E325" s="220"/>
      <c r="F325" s="221"/>
      <c r="G325" s="213"/>
      <c r="H325" s="228"/>
      <c r="I325" s="215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215" t="s">
        <v>114</v>
      </c>
      <c r="B326" s="215" t="s">
        <v>115</v>
      </c>
      <c r="C326" s="216">
        <f>F326</f>
        <v>1300000</v>
      </c>
      <c r="D326" s="216">
        <v>0</v>
      </c>
      <c r="E326" s="216">
        <f>学生公寓!E105</f>
        <v>0</v>
      </c>
      <c r="F326" s="216">
        <v>1300000</v>
      </c>
      <c r="G326" s="235" t="s">
        <v>78</v>
      </c>
      <c r="H326" s="217">
        <v>1</v>
      </c>
      <c r="I326" s="213">
        <f t="shared" si="164"/>
        <v>1300000</v>
      </c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hidden="1" spans="1:207">
      <c r="A327" s="215"/>
      <c r="B327" s="215"/>
      <c r="C327" s="216"/>
      <c r="D327" s="216"/>
      <c r="E327" s="216"/>
      <c r="F327" s="216"/>
      <c r="G327" s="213"/>
      <c r="H327" s="217"/>
      <c r="I327" s="213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215" t="s">
        <v>116</v>
      </c>
      <c r="B328" s="215" t="s">
        <v>117</v>
      </c>
      <c r="C328" s="216">
        <f>+桥梁工程!C19</f>
        <v>21703857</v>
      </c>
      <c r="D328" s="216">
        <f>+桥梁工程!D19</f>
        <v>495579</v>
      </c>
      <c r="E328" s="216">
        <f>+桥梁工程!E19</f>
        <v>0</v>
      </c>
      <c r="F328" s="216">
        <f>+桥梁工程!F19</f>
        <v>22199436</v>
      </c>
      <c r="G328" s="235" t="s">
        <v>15</v>
      </c>
      <c r="H328" s="217">
        <v>7574.8</v>
      </c>
      <c r="I328" s="213">
        <f>F328/H328</f>
        <v>2930.69599197339</v>
      </c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hidden="1" spans="1:207">
      <c r="A329" s="218" t="s">
        <v>18</v>
      </c>
      <c r="B329" s="215" t="s">
        <v>118</v>
      </c>
      <c r="C329" s="216">
        <v>3284770</v>
      </c>
      <c r="D329" s="216"/>
      <c r="E329" s="216"/>
      <c r="F329" s="216">
        <f t="shared" ref="F329:F335" si="167">C329</f>
        <v>3284770</v>
      </c>
      <c r="G329" s="235" t="s">
        <v>15</v>
      </c>
      <c r="H329" s="217">
        <v>4702</v>
      </c>
      <c r="I329" s="213">
        <f>F329/H329</f>
        <v>698.589961718418</v>
      </c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hidden="1" spans="1:207">
      <c r="A330" s="215"/>
      <c r="B330" s="215"/>
      <c r="C330" s="216"/>
      <c r="D330" s="216"/>
      <c r="E330" s="216"/>
      <c r="F330" s="216"/>
      <c r="G330" s="235" t="s">
        <v>15</v>
      </c>
      <c r="H330" s="217"/>
      <c r="I330" s="213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hidden="1" spans="1:207">
      <c r="A331" s="218" t="s">
        <v>36</v>
      </c>
      <c r="B331" s="215" t="s">
        <v>117</v>
      </c>
      <c r="C331" s="216">
        <v>16995716</v>
      </c>
      <c r="D331" s="216"/>
      <c r="E331" s="216"/>
      <c r="F331" s="216">
        <f t="shared" si="167"/>
        <v>16995716</v>
      </c>
      <c r="G331" s="235" t="s">
        <v>15</v>
      </c>
      <c r="H331" s="217">
        <v>2872.8</v>
      </c>
      <c r="I331" s="213">
        <v>2000</v>
      </c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hidden="1" spans="1:207">
      <c r="A332" s="218"/>
      <c r="B332" s="215"/>
      <c r="C332" s="216"/>
      <c r="D332" s="219"/>
      <c r="E332" s="220"/>
      <c r="F332" s="216"/>
      <c r="G332" s="213"/>
      <c r="H332" s="217"/>
      <c r="I332" s="213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hidden="1" spans="1:207">
      <c r="A333" s="218" t="s">
        <v>50</v>
      </c>
      <c r="B333" s="215" t="s">
        <v>119</v>
      </c>
      <c r="C333" s="216">
        <f>SUM(C334:C335)</f>
        <v>890022</v>
      </c>
      <c r="D333" s="216">
        <f t="shared" ref="D333:F333" si="168">SUM(D334:D335)</f>
        <v>0</v>
      </c>
      <c r="E333" s="216">
        <f t="shared" si="168"/>
        <v>0</v>
      </c>
      <c r="F333" s="216">
        <f t="shared" si="168"/>
        <v>890022</v>
      </c>
      <c r="G333" s="213"/>
      <c r="H333" s="217"/>
      <c r="I333" s="213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hidden="1" spans="1:207">
      <c r="A334" s="218">
        <v>3.1</v>
      </c>
      <c r="B334" s="215" t="s">
        <v>120</v>
      </c>
      <c r="C334" s="216">
        <v>717074</v>
      </c>
      <c r="D334" s="219"/>
      <c r="E334" s="220"/>
      <c r="F334" s="216">
        <f t="shared" si="167"/>
        <v>717074</v>
      </c>
      <c r="G334" s="235" t="s">
        <v>121</v>
      </c>
      <c r="H334" s="217">
        <v>256</v>
      </c>
      <c r="I334" s="213">
        <f>F334/H334</f>
        <v>2801.0703125</v>
      </c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hidden="1" spans="1:207">
      <c r="A335" s="218">
        <v>3.2</v>
      </c>
      <c r="B335" s="215" t="s">
        <v>122</v>
      </c>
      <c r="C335" s="216">
        <v>172948</v>
      </c>
      <c r="D335" s="219"/>
      <c r="E335" s="220"/>
      <c r="F335" s="216">
        <f t="shared" si="167"/>
        <v>172948</v>
      </c>
      <c r="G335" s="235" t="s">
        <v>121</v>
      </c>
      <c r="H335" s="217">
        <v>250</v>
      </c>
      <c r="I335" s="213">
        <f t="shared" ref="I335:I337" si="169">F335/H335</f>
        <v>691.792</v>
      </c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hidden="1" spans="1:207">
      <c r="A336" s="218"/>
      <c r="B336" s="215"/>
      <c r="C336" s="216"/>
      <c r="D336" s="219"/>
      <c r="E336" s="220"/>
      <c r="F336" s="216"/>
      <c r="G336" s="213"/>
      <c r="H336" s="217"/>
      <c r="I336" s="213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hidden="1" spans="1:207">
      <c r="A337" s="218" t="s">
        <v>52</v>
      </c>
      <c r="B337" s="215" t="s">
        <v>123</v>
      </c>
      <c r="C337" s="216"/>
      <c r="D337" s="216">
        <v>495579</v>
      </c>
      <c r="E337" s="216"/>
      <c r="F337" s="216">
        <f>D337</f>
        <v>495579</v>
      </c>
      <c r="G337" s="235" t="s">
        <v>92</v>
      </c>
      <c r="H337" s="217">
        <v>30</v>
      </c>
      <c r="I337" s="213">
        <f t="shared" si="169"/>
        <v>16519.3</v>
      </c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hidden="1" spans="1:207">
      <c r="A338" s="215"/>
      <c r="B338" s="215"/>
      <c r="C338" s="216"/>
      <c r="D338" s="216"/>
      <c r="E338" s="216"/>
      <c r="F338" s="216"/>
      <c r="G338" s="213"/>
      <c r="H338" s="217"/>
      <c r="I338" s="213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hidden="1" spans="1:207">
      <c r="A339" s="218" t="s">
        <v>54</v>
      </c>
      <c r="B339" s="215" t="s">
        <v>124</v>
      </c>
      <c r="C339" s="216">
        <v>33349</v>
      </c>
      <c r="D339" s="221"/>
      <c r="E339" s="216"/>
      <c r="F339" s="216">
        <f>C339</f>
        <v>33349</v>
      </c>
      <c r="G339" s="235" t="s">
        <v>125</v>
      </c>
      <c r="H339" s="217">
        <v>0.31</v>
      </c>
      <c r="I339" s="213">
        <f t="shared" ref="I339:I341" si="170">F339/H339</f>
        <v>107577.419354839</v>
      </c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hidden="1" spans="1:207">
      <c r="A340" s="218"/>
      <c r="B340" s="215"/>
      <c r="C340" s="220"/>
      <c r="D340" s="221"/>
      <c r="E340" s="216"/>
      <c r="F340" s="216"/>
      <c r="G340" s="213"/>
      <c r="H340" s="217"/>
      <c r="I340" s="213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hidden="1" customHeight="1" spans="1:207">
      <c r="A341" s="218" t="s">
        <v>56</v>
      </c>
      <c r="B341" s="229" t="s">
        <v>126</v>
      </c>
      <c r="C341" s="220">
        <v>500000</v>
      </c>
      <c r="D341" s="221"/>
      <c r="E341" s="216"/>
      <c r="F341" s="216">
        <f>C341</f>
        <v>500000</v>
      </c>
      <c r="G341" s="235" t="s">
        <v>78</v>
      </c>
      <c r="H341" s="217">
        <v>1</v>
      </c>
      <c r="I341" s="213">
        <f t="shared" si="170"/>
        <v>500000</v>
      </c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hidden="1" spans="1:207">
      <c r="A342" s="215"/>
      <c r="B342" s="215"/>
      <c r="C342" s="216"/>
      <c r="D342" s="216"/>
      <c r="E342" s="216"/>
      <c r="F342" s="216"/>
      <c r="G342" s="213"/>
      <c r="H342" s="217"/>
      <c r="I342" s="213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hidden="1" spans="1:207">
      <c r="A343" s="218"/>
      <c r="B343" s="215" t="s">
        <v>127</v>
      </c>
      <c r="C343" s="221">
        <f>C6+C177+C226+C326+C328</f>
        <v>396276250.6</v>
      </c>
      <c r="D343" s="221">
        <f t="shared" ref="D343:F343" si="171">D6+D177+D226+D326+D328</f>
        <v>26070367</v>
      </c>
      <c r="E343" s="221">
        <f t="shared" si="171"/>
        <v>80208495</v>
      </c>
      <c r="F343" s="221">
        <f t="shared" si="171"/>
        <v>502634154.6</v>
      </c>
      <c r="G343" s="235" t="s">
        <v>15</v>
      </c>
      <c r="H343" s="228">
        <f>H6+H177+H226</f>
        <v>85186.16</v>
      </c>
      <c r="I343" s="215">
        <f>F343/H343</f>
        <v>5900.42038049373</v>
      </c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hidden="1" spans="1:207">
      <c r="A344" s="218"/>
      <c r="B344" s="215"/>
      <c r="C344" s="221"/>
      <c r="D344" s="221"/>
      <c r="E344" s="221"/>
      <c r="F344" s="221"/>
      <c r="G344" s="213"/>
      <c r="H344" s="228"/>
      <c r="I344" s="215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209" t="s">
        <v>128</v>
      </c>
      <c r="B345" s="210" t="s">
        <v>129</v>
      </c>
      <c r="C345" s="221"/>
      <c r="D345" s="221"/>
      <c r="E345" s="221"/>
      <c r="F345" s="212">
        <v>5196.8992</v>
      </c>
      <c r="G345" s="235" t="s">
        <v>15</v>
      </c>
      <c r="H345" s="214">
        <v>85186.16</v>
      </c>
      <c r="I345" s="214">
        <v>610</v>
      </c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215">
        <v>1</v>
      </c>
      <c r="B346" s="215" t="s">
        <v>130</v>
      </c>
      <c r="C346" s="221"/>
      <c r="D346" s="221"/>
      <c r="E346" s="221"/>
      <c r="F346" s="221">
        <f>139.32*10000*0.8</f>
        <v>1114560</v>
      </c>
      <c r="G346" s="215" t="s">
        <v>131</v>
      </c>
      <c r="H346" s="215"/>
      <c r="I346" s="215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215">
        <v>2</v>
      </c>
      <c r="B347" s="215" t="s">
        <v>132</v>
      </c>
      <c r="C347" s="221"/>
      <c r="D347" s="221"/>
      <c r="E347" s="221"/>
      <c r="F347" s="221">
        <f>+F343*3%</f>
        <v>15079024.638</v>
      </c>
      <c r="G347" s="215" t="s">
        <v>133</v>
      </c>
      <c r="H347" s="215"/>
      <c r="I347" s="215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215">
        <v>3</v>
      </c>
      <c r="B348" s="215" t="s">
        <v>134</v>
      </c>
      <c r="C348" s="221"/>
      <c r="D348" s="221"/>
      <c r="E348" s="221" t="s">
        <v>135</v>
      </c>
      <c r="F348" s="221">
        <f>8535300</f>
        <v>8535300</v>
      </c>
      <c r="G348" s="215" t="s">
        <v>136</v>
      </c>
      <c r="H348" s="215"/>
      <c r="I348" s="215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215">
        <v>4</v>
      </c>
      <c r="B349" s="215" t="s">
        <v>137</v>
      </c>
      <c r="C349" s="221"/>
      <c r="D349" s="221"/>
      <c r="E349" s="221"/>
      <c r="F349" s="221">
        <f>+F343*0.8%</f>
        <v>4021073.2368</v>
      </c>
      <c r="G349" s="215" t="s">
        <v>138</v>
      </c>
      <c r="H349" s="215"/>
      <c r="I349" s="215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215">
        <v>5</v>
      </c>
      <c r="B350" s="215" t="s">
        <v>139</v>
      </c>
      <c r="C350" s="221"/>
      <c r="D350" s="221"/>
      <c r="E350" s="221"/>
      <c r="F350" s="221">
        <f>1290.67*10000</f>
        <v>12906700</v>
      </c>
      <c r="G350" s="229" t="s">
        <v>140</v>
      </c>
      <c r="H350" s="215"/>
      <c r="I350" s="215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215">
        <v>6</v>
      </c>
      <c r="B351" s="215" t="s">
        <v>141</v>
      </c>
      <c r="C351" s="221"/>
      <c r="D351" s="221"/>
      <c r="E351" s="221"/>
      <c r="F351" s="221">
        <f>+F350*10%</f>
        <v>1290670</v>
      </c>
      <c r="G351" s="215" t="s">
        <v>142</v>
      </c>
      <c r="H351" s="215"/>
      <c r="I351" s="215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215">
        <v>7</v>
      </c>
      <c r="B352" s="215" t="s">
        <v>143</v>
      </c>
      <c r="C352" s="221"/>
      <c r="D352" s="221"/>
      <c r="E352" s="221"/>
      <c r="F352" s="221">
        <f>+F350*8%</f>
        <v>1032536</v>
      </c>
      <c r="G352" s="215" t="s">
        <v>144</v>
      </c>
      <c r="H352" s="215"/>
      <c r="I352" s="215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215">
        <v>8</v>
      </c>
      <c r="B353" s="215" t="s">
        <v>145</v>
      </c>
      <c r="C353" s="221"/>
      <c r="D353" s="221"/>
      <c r="E353" s="221"/>
      <c r="F353" s="221">
        <f>33.9*0.6*10000</f>
        <v>203400</v>
      </c>
      <c r="G353" s="229" t="s">
        <v>146</v>
      </c>
      <c r="H353" s="215"/>
      <c r="I353" s="215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215">
        <v>9</v>
      </c>
      <c r="B354" s="215" t="s">
        <v>147</v>
      </c>
      <c r="C354" s="221"/>
      <c r="D354" s="221"/>
      <c r="E354" s="221"/>
      <c r="F354" s="221">
        <v>56400</v>
      </c>
      <c r="G354" s="229"/>
      <c r="H354" s="229"/>
      <c r="I354" s="229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215">
        <v>10</v>
      </c>
      <c r="B355" s="215" t="s">
        <v>148</v>
      </c>
      <c r="C355" s="221"/>
      <c r="D355" s="221"/>
      <c r="E355" s="221"/>
      <c r="F355" s="221">
        <f>F349*3.5%+(1000*0.2%+3000*0.15%+4000*0.1%+8000*0.05%+(F343/10000-16000)*0.025%)*10000</f>
        <v>371396.101938</v>
      </c>
      <c r="G355" s="215" t="s">
        <v>149</v>
      </c>
      <c r="H355" s="215"/>
      <c r="I355" s="215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215">
        <v>11</v>
      </c>
      <c r="B356" s="215" t="s">
        <v>150</v>
      </c>
      <c r="C356" s="221"/>
      <c r="D356" s="221"/>
      <c r="E356" s="221"/>
      <c r="F356" s="221">
        <f>(100*1%+400*0.7%+500*0.55%+4000*0.35%+5000*0.2%+(F343/10000-10000)*0.05%)*10000</f>
        <v>506817.0773</v>
      </c>
      <c r="G356" s="215" t="s">
        <v>151</v>
      </c>
      <c r="H356" s="215"/>
      <c r="I356" s="215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215">
        <v>12</v>
      </c>
      <c r="B357" s="215" t="s">
        <v>152</v>
      </c>
      <c r="C357" s="221"/>
      <c r="D357" s="221"/>
      <c r="E357" s="221"/>
      <c r="F357" s="221">
        <f>(500*0.5%+500*0.45%+2000*0.42%+(F343/10000-3000)*0.4%)*10000</f>
        <v>2022036.6184</v>
      </c>
      <c r="G357" s="215" t="s">
        <v>153</v>
      </c>
      <c r="H357" s="215"/>
      <c r="I357" s="215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215">
        <v>13</v>
      </c>
      <c r="B358" s="215" t="s">
        <v>154</v>
      </c>
      <c r="C358" s="221"/>
      <c r="D358" s="221"/>
      <c r="E358" s="221"/>
      <c r="F358" s="221">
        <f>+F343*0.5%</f>
        <v>2513170.773</v>
      </c>
      <c r="G358" s="215" t="s">
        <v>155</v>
      </c>
      <c r="H358" s="215"/>
      <c r="I358" s="215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215">
        <v>14</v>
      </c>
      <c r="B359" s="215" t="s">
        <v>156</v>
      </c>
      <c r="C359" s="221"/>
      <c r="D359" s="221"/>
      <c r="E359" s="221"/>
      <c r="F359" s="221">
        <f>+F343*0.1%</f>
        <v>502634.1546</v>
      </c>
      <c r="G359" s="215" t="s">
        <v>157</v>
      </c>
      <c r="H359" s="215"/>
      <c r="I359" s="215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215">
        <v>15</v>
      </c>
      <c r="B360" s="215" t="s">
        <v>158</v>
      </c>
      <c r="C360" s="221"/>
      <c r="D360" s="221"/>
      <c r="E360" s="221"/>
      <c r="F360" s="221">
        <f>+F343*0.3%</f>
        <v>1507902.4638</v>
      </c>
      <c r="G360" s="215" t="s">
        <v>159</v>
      </c>
      <c r="H360" s="215"/>
      <c r="I360" s="215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ht="33" spans="1:207">
      <c r="A361" s="215">
        <v>16</v>
      </c>
      <c r="B361" s="229" t="s">
        <v>160</v>
      </c>
      <c r="C361" s="221"/>
      <c r="D361" s="221"/>
      <c r="E361" s="221"/>
      <c r="F361" s="221">
        <f>H361*I361</f>
        <v>55371.004</v>
      </c>
      <c r="G361" s="235" t="s">
        <v>15</v>
      </c>
      <c r="H361" s="228">
        <f>H364</f>
        <v>85186.16</v>
      </c>
      <c r="I361" s="228">
        <v>0.65</v>
      </c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215">
        <v>17</v>
      </c>
      <c r="B362" s="229" t="s">
        <v>161</v>
      </c>
      <c r="C362" s="221"/>
      <c r="D362" s="221"/>
      <c r="E362" s="221"/>
      <c r="F362" s="221">
        <v>250000</v>
      </c>
      <c r="G362" s="229"/>
      <c r="H362" s="215"/>
      <c r="I362" s="215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hidden="1" spans="1:207">
      <c r="A363" s="218"/>
      <c r="B363" s="215"/>
      <c r="C363" s="221"/>
      <c r="D363" s="221"/>
      <c r="E363" s="221"/>
      <c r="F363" s="221"/>
      <c r="G363" s="230"/>
      <c r="H363" s="231"/>
      <c r="I363" s="230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hidden="1" spans="1:207">
      <c r="A364" s="218"/>
      <c r="B364" s="215" t="s">
        <v>162</v>
      </c>
      <c r="C364" s="221"/>
      <c r="D364" s="221"/>
      <c r="E364" s="221"/>
      <c r="F364" s="221">
        <f>SUM(F346:F363)</f>
        <v>51968992.067838</v>
      </c>
      <c r="G364" s="235" t="s">
        <v>15</v>
      </c>
      <c r="H364" s="228">
        <f>H343</f>
        <v>85186.16</v>
      </c>
      <c r="I364" s="215">
        <f>F364/H364</f>
        <v>610.063795196755</v>
      </c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hidden="1" spans="1:207">
      <c r="A365" s="218"/>
      <c r="B365" s="215"/>
      <c r="C365" s="221"/>
      <c r="D365" s="221"/>
      <c r="E365" s="221"/>
      <c r="F365" s="221"/>
      <c r="G365" s="215"/>
      <c r="H365" s="228"/>
      <c r="I365" s="215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209" t="s">
        <v>163</v>
      </c>
      <c r="B366" s="210" t="s">
        <v>164</v>
      </c>
      <c r="C366" s="221"/>
      <c r="D366" s="221"/>
      <c r="E366" s="221"/>
      <c r="F366" s="221">
        <f>(F343+F364)*3%</f>
        <v>16638094.4000351</v>
      </c>
      <c r="G366" s="236" t="s">
        <v>165</v>
      </c>
      <c r="H366" s="215"/>
      <c r="I366" s="215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hidden="1" spans="1:207">
      <c r="A367" s="209"/>
      <c r="B367" s="210"/>
      <c r="C367" s="221"/>
      <c r="D367" s="221"/>
      <c r="E367" s="221"/>
      <c r="F367" s="221"/>
      <c r="G367" s="215"/>
      <c r="H367" s="228"/>
      <c r="I367" s="215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209" t="s">
        <v>166</v>
      </c>
      <c r="B368" s="210" t="s">
        <v>167</v>
      </c>
      <c r="C368" s="221"/>
      <c r="D368" s="221"/>
      <c r="E368" s="221"/>
      <c r="F368" s="221">
        <f>F343+F364+F366</f>
        <v>571241241.067873</v>
      </c>
      <c r="G368" s="235" t="s">
        <v>15</v>
      </c>
      <c r="H368" s="228">
        <f>H364</f>
        <v>85186.16</v>
      </c>
      <c r="I368" s="215">
        <f>F368/H368</f>
        <v>6705.7987009612</v>
      </c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95"/>
      <c r="B369" s="123"/>
      <c r="C369" s="11"/>
      <c r="D369" s="80"/>
      <c r="E369" s="80"/>
      <c r="F369" s="124"/>
      <c r="H369" s="14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95"/>
      <c r="B370" s="123"/>
      <c r="C370" s="11"/>
      <c r="D370" s="80"/>
      <c r="E370" s="80"/>
      <c r="F370" s="124"/>
      <c r="H370" s="14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232"/>
      <c r="B371" s="135"/>
      <c r="C371" s="11"/>
      <c r="D371" s="80"/>
      <c r="E371" s="80"/>
      <c r="F371" s="80"/>
      <c r="G371" s="136"/>
      <c r="H371" s="14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95"/>
      <c r="B372" s="123"/>
      <c r="C372" s="11"/>
      <c r="D372" s="80"/>
      <c r="E372" s="80"/>
      <c r="F372" s="80"/>
      <c r="H372" s="14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95"/>
      <c r="B373" s="123"/>
      <c r="C373" s="11"/>
      <c r="D373" s="80"/>
      <c r="E373" s="80"/>
      <c r="F373" s="80"/>
      <c r="H373" s="14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95"/>
      <c r="B374" s="123"/>
      <c r="C374" s="11"/>
      <c r="D374" s="80"/>
      <c r="E374" s="80"/>
      <c r="F374" s="80"/>
      <c r="H374" s="14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95"/>
      <c r="B375" s="123"/>
      <c r="C375" s="11"/>
      <c r="D375" s="80"/>
      <c r="E375" s="80"/>
      <c r="F375" s="80"/>
      <c r="H375" s="14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95"/>
      <c r="B376" s="123"/>
      <c r="C376" s="11"/>
      <c r="D376" s="80"/>
      <c r="E376" s="80"/>
      <c r="F376" s="80"/>
      <c r="H376" s="14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95"/>
      <c r="B377" s="123"/>
      <c r="C377" s="11"/>
      <c r="D377" s="80"/>
      <c r="E377" s="80"/>
      <c r="F377" s="80"/>
      <c r="H377" s="14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95"/>
      <c r="B378" s="123"/>
      <c r="C378" s="11"/>
      <c r="D378" s="80"/>
      <c r="E378" s="80"/>
      <c r="F378" s="80"/>
      <c r="H378" s="14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95"/>
      <c r="B379" s="123"/>
      <c r="C379" s="11"/>
      <c r="D379" s="80"/>
      <c r="E379" s="80"/>
      <c r="F379" s="80"/>
      <c r="H379" s="14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95"/>
      <c r="B380" s="123"/>
      <c r="C380" s="11"/>
      <c r="D380" s="80"/>
      <c r="E380" s="80"/>
      <c r="F380" s="80"/>
      <c r="H380" s="14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95"/>
      <c r="B381" s="123"/>
      <c r="C381" s="11"/>
      <c r="D381" s="80"/>
      <c r="E381" s="80"/>
      <c r="F381" s="80"/>
      <c r="H381" s="14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95"/>
      <c r="B382" s="123"/>
      <c r="C382" s="11"/>
      <c r="D382" s="80"/>
      <c r="E382" s="80"/>
      <c r="F382" s="80"/>
      <c r="H382" s="14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95"/>
      <c r="B383" s="123"/>
      <c r="C383" s="11"/>
      <c r="D383" s="80"/>
      <c r="E383" s="80"/>
      <c r="F383" s="80"/>
      <c r="H383" s="14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95"/>
      <c r="B384" s="123"/>
      <c r="C384" s="11"/>
      <c r="D384" s="80"/>
      <c r="E384" s="80"/>
      <c r="F384" s="80"/>
      <c r="H384" s="14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95"/>
      <c r="B385" s="123"/>
      <c r="C385" s="11"/>
      <c r="D385" s="80"/>
      <c r="E385" s="80"/>
      <c r="F385" s="80"/>
      <c r="H385" s="14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95"/>
      <c r="B386" s="123"/>
      <c r="C386" s="11"/>
      <c r="D386" s="80"/>
      <c r="E386" s="80"/>
      <c r="F386" s="80"/>
      <c r="H386" s="14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95"/>
      <c r="B387" s="123"/>
      <c r="C387" s="11"/>
      <c r="D387" s="80"/>
      <c r="E387" s="80"/>
      <c r="F387" s="80"/>
      <c r="H387" s="14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95"/>
      <c r="B388" s="123"/>
      <c r="C388" s="11"/>
      <c r="D388" s="80"/>
      <c r="E388" s="80"/>
      <c r="F388" s="80"/>
      <c r="H388" s="14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95"/>
      <c r="B389" s="123"/>
      <c r="C389" s="11"/>
      <c r="D389" s="80"/>
      <c r="E389" s="80"/>
      <c r="F389" s="80"/>
      <c r="H389" s="14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95"/>
      <c r="B390" s="123"/>
      <c r="C390" s="11"/>
      <c r="D390" s="80"/>
      <c r="E390" s="80"/>
      <c r="F390" s="80"/>
      <c r="H390" s="14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95"/>
      <c r="B391" s="123"/>
      <c r="C391" s="11"/>
      <c r="D391" s="80"/>
      <c r="E391" s="80"/>
      <c r="F391" s="80"/>
      <c r="H391" s="14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95"/>
      <c r="B392" s="123"/>
      <c r="C392" s="11"/>
      <c r="D392" s="80"/>
      <c r="E392" s="80"/>
      <c r="F392" s="80"/>
      <c r="H392" s="14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95"/>
      <c r="B393" s="123"/>
      <c r="C393" s="11"/>
      <c r="D393" s="80"/>
      <c r="E393" s="80"/>
      <c r="F393" s="80"/>
      <c r="H393" s="14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95"/>
      <c r="B394" s="123"/>
      <c r="C394" s="11"/>
      <c r="D394" s="80"/>
      <c r="E394" s="80"/>
      <c r="F394" s="80"/>
      <c r="H394" s="14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95"/>
      <c r="B395" s="123"/>
      <c r="C395" s="11"/>
      <c r="D395" s="80"/>
      <c r="E395" s="80"/>
      <c r="F395" s="80"/>
      <c r="H395" s="14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95"/>
      <c r="B396" s="123"/>
      <c r="C396" s="11"/>
      <c r="D396" s="80"/>
      <c r="E396" s="80"/>
      <c r="F396" s="80"/>
      <c r="H396" s="14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95"/>
      <c r="B397" s="123"/>
      <c r="C397" s="11"/>
      <c r="D397" s="80"/>
      <c r="E397" s="80"/>
      <c r="F397" s="80"/>
      <c r="H397" s="14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95"/>
      <c r="B398" s="123"/>
      <c r="C398" s="11"/>
      <c r="D398" s="80"/>
      <c r="E398" s="80"/>
      <c r="F398" s="80"/>
      <c r="H398" s="14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95"/>
      <c r="B399" s="123"/>
      <c r="C399" s="11"/>
      <c r="D399" s="80"/>
      <c r="E399" s="80"/>
      <c r="F399" s="80"/>
      <c r="H399" s="14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233"/>
      <c r="B400" s="123"/>
      <c r="C400" s="11"/>
      <c r="D400" s="80"/>
      <c r="E400" s="80"/>
      <c r="F400" s="80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233"/>
      <c r="B401" s="123"/>
      <c r="C401" s="11"/>
      <c r="D401" s="80"/>
      <c r="E401" s="80"/>
      <c r="F401" s="80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233"/>
      <c r="B402" s="123"/>
      <c r="C402" s="11"/>
      <c r="D402" s="80"/>
      <c r="E402" s="80"/>
      <c r="F402" s="80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233"/>
      <c r="B403" s="123"/>
      <c r="C403" s="11"/>
      <c r="D403" s="80"/>
      <c r="E403" s="80"/>
      <c r="F403" s="80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233"/>
      <c r="B404" s="123"/>
      <c r="C404" s="11"/>
      <c r="D404" s="80"/>
      <c r="E404" s="80"/>
      <c r="F404" s="80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233"/>
      <c r="B405" s="123"/>
      <c r="C405" s="11"/>
      <c r="D405" s="80"/>
      <c r="E405" s="80"/>
      <c r="F405" s="80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233"/>
      <c r="B406" s="123"/>
      <c r="C406" s="11"/>
      <c r="D406" s="80"/>
      <c r="E406" s="80"/>
      <c r="F406" s="80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233"/>
      <c r="B407" s="123"/>
      <c r="C407" s="11"/>
      <c r="D407" s="80"/>
      <c r="E407" s="80"/>
      <c r="F407" s="80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233"/>
      <c r="B408" s="123"/>
      <c r="C408" s="11"/>
      <c r="D408" s="80"/>
      <c r="E408" s="80"/>
      <c r="F408" s="80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233"/>
      <c r="B409" s="123"/>
      <c r="C409" s="11"/>
      <c r="D409" s="80"/>
      <c r="E409" s="80"/>
      <c r="F409" s="80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233"/>
      <c r="B410" s="123"/>
      <c r="C410" s="11"/>
      <c r="D410" s="80"/>
      <c r="E410" s="80"/>
      <c r="F410" s="80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233"/>
      <c r="B411" s="123"/>
      <c r="C411" s="11"/>
      <c r="D411" s="80"/>
      <c r="E411" s="80"/>
      <c r="F411" s="80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233"/>
      <c r="B412" s="123"/>
      <c r="C412" s="11"/>
      <c r="D412" s="80"/>
      <c r="E412" s="80"/>
      <c r="F412" s="80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233"/>
      <c r="B413" s="123"/>
      <c r="C413" s="11"/>
      <c r="D413" s="80"/>
      <c r="E413" s="80"/>
      <c r="F413" s="80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233"/>
      <c r="B414" s="123"/>
      <c r="C414" s="11"/>
      <c r="D414" s="80"/>
      <c r="E414" s="80"/>
      <c r="F414" s="80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233"/>
      <c r="B415" s="123"/>
      <c r="C415" s="11"/>
      <c r="D415" s="80"/>
      <c r="E415" s="80"/>
      <c r="F415" s="80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233"/>
      <c r="B416" s="123"/>
      <c r="C416" s="11"/>
      <c r="D416" s="80"/>
      <c r="E416" s="80"/>
      <c r="F416" s="80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233"/>
      <c r="B417" s="123"/>
      <c r="C417" s="11"/>
      <c r="D417" s="80"/>
      <c r="E417" s="80"/>
      <c r="F417" s="80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233"/>
      <c r="B418" s="123"/>
      <c r="C418" s="11"/>
      <c r="D418" s="80"/>
      <c r="E418" s="80"/>
      <c r="F418" s="80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233"/>
      <c r="B419" s="123"/>
      <c r="C419" s="11"/>
      <c r="D419" s="80"/>
      <c r="E419" s="80"/>
      <c r="F419" s="80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233"/>
      <c r="B420" s="123"/>
      <c r="C420" s="11"/>
      <c r="D420" s="80"/>
      <c r="E420" s="80"/>
      <c r="F420" s="80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233"/>
      <c r="B421" s="123"/>
      <c r="C421" s="11"/>
      <c r="D421" s="80"/>
      <c r="E421" s="80"/>
      <c r="F421" s="80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233"/>
      <c r="B422" s="123"/>
      <c r="C422" s="11"/>
      <c r="D422" s="80"/>
      <c r="E422" s="80"/>
      <c r="F422" s="80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233"/>
      <c r="B423" s="123"/>
      <c r="C423" s="11"/>
      <c r="D423" s="80"/>
      <c r="E423" s="80"/>
      <c r="F423" s="80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233"/>
      <c r="B424" s="123"/>
      <c r="C424" s="11"/>
      <c r="D424" s="80"/>
      <c r="E424" s="80"/>
      <c r="F424" s="80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233"/>
      <c r="B425" s="123"/>
      <c r="C425" s="11"/>
      <c r="D425" s="80"/>
      <c r="E425" s="80"/>
      <c r="F425" s="80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233"/>
      <c r="B426" s="123"/>
      <c r="C426" s="11"/>
      <c r="D426" s="80"/>
      <c r="E426" s="80"/>
      <c r="F426" s="80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233"/>
      <c r="B427" s="123"/>
      <c r="C427" s="11"/>
      <c r="D427" s="80"/>
      <c r="E427" s="80"/>
      <c r="F427" s="80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233"/>
      <c r="B428" s="123"/>
      <c r="C428" s="11"/>
      <c r="D428" s="80"/>
      <c r="E428" s="80"/>
      <c r="F428" s="80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233"/>
      <c r="B429" s="123"/>
      <c r="C429" s="11"/>
      <c r="D429" s="80"/>
      <c r="E429" s="80"/>
      <c r="F429" s="80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233"/>
      <c r="B430" s="123"/>
      <c r="C430" s="11"/>
      <c r="D430" s="80"/>
      <c r="E430" s="80"/>
      <c r="F430" s="80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233"/>
      <c r="B431" s="123"/>
      <c r="C431" s="11"/>
      <c r="D431" s="80"/>
      <c r="E431" s="80"/>
      <c r="F431" s="80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233"/>
      <c r="B432" s="123"/>
      <c r="C432" s="11"/>
      <c r="D432" s="80"/>
      <c r="E432" s="80"/>
      <c r="F432" s="80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233"/>
      <c r="B433" s="123"/>
      <c r="C433" s="11"/>
      <c r="D433" s="80"/>
      <c r="E433" s="80"/>
      <c r="F433" s="80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233"/>
      <c r="B434" s="123"/>
      <c r="C434" s="11"/>
      <c r="D434" s="80"/>
      <c r="E434" s="80"/>
      <c r="F434" s="80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233"/>
      <c r="B435" s="123"/>
      <c r="C435" s="11"/>
      <c r="D435" s="80"/>
      <c r="E435" s="80"/>
      <c r="F435" s="80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233"/>
      <c r="B436" s="123"/>
      <c r="C436" s="11"/>
      <c r="D436" s="80"/>
      <c r="E436" s="80"/>
      <c r="F436" s="80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233"/>
      <c r="B437" s="123"/>
      <c r="C437" s="11"/>
      <c r="D437" s="80"/>
      <c r="E437" s="80"/>
      <c r="F437" s="80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233"/>
      <c r="B438" s="123"/>
      <c r="C438" s="11"/>
      <c r="D438" s="80"/>
      <c r="E438" s="80"/>
      <c r="F438" s="80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233"/>
      <c r="B439" s="123"/>
      <c r="C439" s="11"/>
      <c r="D439" s="80"/>
      <c r="E439" s="80"/>
      <c r="F439" s="80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233"/>
      <c r="B440" s="123"/>
      <c r="C440" s="11"/>
      <c r="D440" s="80"/>
      <c r="E440" s="80"/>
      <c r="F440" s="80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233"/>
      <c r="B441" s="123"/>
      <c r="C441" s="11"/>
      <c r="D441" s="80"/>
      <c r="E441" s="80"/>
      <c r="F441" s="80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233"/>
      <c r="B442" s="123"/>
      <c r="C442" s="11"/>
      <c r="D442" s="80"/>
      <c r="E442" s="80"/>
      <c r="F442" s="80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233"/>
      <c r="B443" s="123"/>
      <c r="C443" s="11"/>
      <c r="D443" s="80"/>
      <c r="E443" s="80"/>
      <c r="F443" s="80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233"/>
      <c r="B444" s="123"/>
      <c r="C444" s="11"/>
      <c r="D444" s="80"/>
      <c r="E444" s="80"/>
      <c r="F444" s="80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233"/>
      <c r="B445" s="123"/>
      <c r="C445" s="11"/>
      <c r="D445" s="80"/>
      <c r="E445" s="80"/>
      <c r="F445" s="80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233"/>
      <c r="B446" s="123"/>
      <c r="C446" s="11"/>
      <c r="D446" s="80"/>
      <c r="E446" s="80"/>
      <c r="F446" s="80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233"/>
      <c r="B447" s="123"/>
      <c r="C447" s="11"/>
      <c r="D447" s="80"/>
      <c r="E447" s="80"/>
      <c r="F447" s="80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233"/>
      <c r="B448" s="123"/>
      <c r="C448" s="11"/>
      <c r="D448" s="80"/>
      <c r="E448" s="80"/>
      <c r="F448" s="80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233"/>
      <c r="B449" s="123"/>
      <c r="C449" s="11"/>
      <c r="D449" s="80"/>
      <c r="E449" s="80"/>
      <c r="F449" s="80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233"/>
      <c r="B450" s="123"/>
      <c r="C450" s="11"/>
      <c r="D450" s="80"/>
      <c r="E450" s="80"/>
      <c r="F450" s="80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233"/>
      <c r="B451" s="123"/>
      <c r="C451" s="11"/>
      <c r="D451" s="80"/>
      <c r="E451" s="80"/>
      <c r="F451" s="80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233"/>
      <c r="B452" s="123"/>
      <c r="C452" s="11"/>
      <c r="D452" s="80"/>
      <c r="E452" s="80"/>
      <c r="F452" s="80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233"/>
      <c r="B453" s="123"/>
      <c r="C453" s="11"/>
      <c r="D453" s="80"/>
      <c r="E453" s="80"/>
      <c r="F453" s="80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233"/>
      <c r="B454" s="123"/>
      <c r="C454" s="11"/>
      <c r="D454" s="80"/>
      <c r="E454" s="80"/>
      <c r="F454" s="80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233"/>
      <c r="B455" s="123"/>
      <c r="C455" s="11"/>
      <c r="D455" s="80"/>
      <c r="E455" s="80"/>
      <c r="F455" s="80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233"/>
      <c r="B456" s="123"/>
      <c r="C456" s="11"/>
      <c r="D456" s="80"/>
      <c r="E456" s="80"/>
      <c r="F456" s="80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233"/>
      <c r="B457" s="123"/>
      <c r="C457" s="11"/>
      <c r="D457" s="80"/>
      <c r="E457" s="80"/>
      <c r="F457" s="80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233"/>
      <c r="B458" s="123"/>
      <c r="C458" s="11"/>
      <c r="D458" s="80"/>
      <c r="E458" s="80"/>
      <c r="F458" s="80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233"/>
      <c r="B459" s="123"/>
      <c r="C459" s="11"/>
      <c r="D459" s="80"/>
      <c r="E459" s="80"/>
      <c r="F459" s="80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233"/>
      <c r="B460" s="123"/>
      <c r="C460" s="11"/>
      <c r="D460" s="80"/>
      <c r="E460" s="80"/>
      <c r="F460" s="80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233"/>
      <c r="B461" s="123"/>
      <c r="C461" s="11"/>
      <c r="D461" s="80"/>
      <c r="E461" s="80"/>
      <c r="F461" s="80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233"/>
      <c r="B462" s="123"/>
      <c r="C462" s="11"/>
      <c r="D462" s="80"/>
      <c r="E462" s="80"/>
      <c r="F462" s="80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233"/>
      <c r="B463" s="123"/>
      <c r="C463" s="11"/>
      <c r="D463" s="80"/>
      <c r="E463" s="80"/>
      <c r="F463" s="80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233"/>
      <c r="B464" s="123"/>
      <c r="C464" s="11"/>
      <c r="D464" s="80"/>
      <c r="E464" s="80"/>
      <c r="F464" s="80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233"/>
      <c r="B465" s="123"/>
      <c r="C465" s="11"/>
      <c r="D465" s="80"/>
      <c r="E465" s="80"/>
      <c r="F465" s="80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233"/>
      <c r="B466" s="123"/>
      <c r="C466" s="11"/>
      <c r="D466" s="80"/>
      <c r="E466" s="80"/>
      <c r="F466" s="80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233"/>
      <c r="B467" s="123"/>
      <c r="C467" s="11"/>
      <c r="D467" s="80"/>
      <c r="E467" s="80"/>
      <c r="F467" s="80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233"/>
      <c r="B468" s="123"/>
      <c r="C468" s="11"/>
      <c r="D468" s="80"/>
      <c r="E468" s="80"/>
      <c r="F468" s="80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233"/>
      <c r="B469" s="123"/>
      <c r="C469" s="11"/>
      <c r="D469" s="80"/>
      <c r="E469" s="80"/>
      <c r="F469" s="80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233"/>
      <c r="B470" s="123"/>
      <c r="C470" s="11"/>
      <c r="D470" s="80"/>
      <c r="E470" s="80"/>
      <c r="F470" s="80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233"/>
      <c r="B471" s="123"/>
      <c r="C471" s="11"/>
      <c r="D471" s="80"/>
      <c r="E471" s="80"/>
      <c r="F471" s="80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233"/>
      <c r="B472" s="123"/>
      <c r="C472" s="11"/>
      <c r="D472" s="80"/>
      <c r="E472" s="80"/>
      <c r="F472" s="80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233"/>
      <c r="B473" s="123"/>
      <c r="C473" s="11"/>
      <c r="D473" s="80"/>
      <c r="E473" s="80"/>
      <c r="F473" s="80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233"/>
      <c r="B474" s="123"/>
      <c r="C474" s="11"/>
      <c r="D474" s="80"/>
      <c r="E474" s="80"/>
      <c r="F474" s="80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233"/>
      <c r="B475" s="123"/>
      <c r="C475" s="11"/>
      <c r="D475" s="80"/>
      <c r="E475" s="80"/>
      <c r="F475" s="80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233"/>
      <c r="B476" s="123"/>
      <c r="C476" s="11"/>
      <c r="D476" s="80"/>
      <c r="E476" s="80"/>
      <c r="F476" s="80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233"/>
      <c r="B477" s="123"/>
      <c r="C477" s="11"/>
      <c r="D477" s="80"/>
      <c r="E477" s="80"/>
      <c r="F477" s="80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233"/>
      <c r="B478" s="123"/>
      <c r="C478" s="11"/>
      <c r="D478" s="80"/>
      <c r="E478" s="80"/>
      <c r="F478" s="80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233"/>
      <c r="B479" s="123"/>
      <c r="C479" s="11"/>
      <c r="D479" s="80"/>
      <c r="E479" s="80"/>
      <c r="F479" s="80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233"/>
      <c r="B480" s="123"/>
      <c r="C480" s="11"/>
      <c r="D480" s="80"/>
      <c r="E480" s="80"/>
      <c r="F480" s="80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233"/>
      <c r="B481" s="123"/>
      <c r="C481" s="11"/>
      <c r="D481" s="80"/>
      <c r="E481" s="80"/>
      <c r="F481" s="80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482" s="5" customFormat="1" spans="1:207">
      <c r="A482" s="233"/>
      <c r="B482" s="123"/>
      <c r="C482" s="11"/>
      <c r="D482" s="80"/>
      <c r="E482" s="80"/>
      <c r="F482" s="80"/>
      <c r="G482" s="12"/>
      <c r="H482" s="154"/>
      <c r="I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</row>
    <row r="483" s="5" customFormat="1" spans="1:207">
      <c r="A483" s="233"/>
      <c r="B483" s="123"/>
      <c r="C483" s="11"/>
      <c r="D483" s="80"/>
      <c r="E483" s="80"/>
      <c r="F483" s="80"/>
      <c r="G483" s="12"/>
      <c r="H483" s="154"/>
      <c r="I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</row>
    <row r="484" s="5" customFormat="1" spans="1:207">
      <c r="A484" s="233"/>
      <c r="B484" s="123"/>
      <c r="C484" s="11"/>
      <c r="D484" s="80"/>
      <c r="E484" s="80"/>
      <c r="F484" s="80"/>
      <c r="G484" s="12"/>
      <c r="H484" s="154"/>
      <c r="I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</row>
    <row r="485" s="5" customFormat="1" spans="1:207">
      <c r="A485" s="233"/>
      <c r="B485" s="123"/>
      <c r="C485" s="11"/>
      <c r="D485" s="80"/>
      <c r="E485" s="80"/>
      <c r="F485" s="80"/>
      <c r="G485" s="12"/>
      <c r="H485" s="154"/>
      <c r="I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</row>
    <row r="486" s="5" customFormat="1" spans="1:207">
      <c r="A486" s="233"/>
      <c r="B486" s="123"/>
      <c r="C486" s="11"/>
      <c r="D486" s="80"/>
      <c r="E486" s="80"/>
      <c r="F486" s="80"/>
      <c r="G486" s="12"/>
      <c r="H486" s="154"/>
      <c r="I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</row>
    <row r="487" s="5" customFormat="1" spans="1:207">
      <c r="A487" s="233"/>
      <c r="B487" s="123"/>
      <c r="C487" s="11"/>
      <c r="D487" s="80"/>
      <c r="E487" s="80"/>
      <c r="F487" s="80"/>
      <c r="G487" s="12"/>
      <c r="H487" s="154"/>
      <c r="I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</row>
    <row r="488" s="5" customFormat="1" spans="1:207">
      <c r="A488" s="233"/>
      <c r="B488" s="123"/>
      <c r="C488" s="11"/>
      <c r="D488" s="80"/>
      <c r="E488" s="80"/>
      <c r="F488" s="80"/>
      <c r="G488" s="12"/>
      <c r="H488" s="154"/>
      <c r="I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</row>
    <row r="489" s="5" customFormat="1" spans="1:207">
      <c r="A489" s="233"/>
      <c r="B489" s="123"/>
      <c r="C489" s="11"/>
      <c r="D489" s="80"/>
      <c r="E489" s="80"/>
      <c r="F489" s="80"/>
      <c r="G489" s="12"/>
      <c r="H489" s="154"/>
      <c r="I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</row>
    <row r="490" s="5" customFormat="1" spans="1:207">
      <c r="A490" s="233"/>
      <c r="B490" s="123"/>
      <c r="C490" s="11"/>
      <c r="D490" s="80"/>
      <c r="E490" s="80"/>
      <c r="F490" s="80"/>
      <c r="G490" s="12"/>
      <c r="H490" s="154"/>
      <c r="I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</row>
    <row r="491" s="5" customFormat="1" spans="1:207">
      <c r="A491" s="233"/>
      <c r="B491" s="123"/>
      <c r="C491" s="11"/>
      <c r="D491" s="80"/>
      <c r="E491" s="80"/>
      <c r="F491" s="80"/>
      <c r="G491" s="12"/>
      <c r="H491" s="154"/>
      <c r="I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</row>
    <row r="492" s="5" customFormat="1" spans="1:207">
      <c r="A492" s="233"/>
      <c r="B492" s="123"/>
      <c r="C492" s="11"/>
      <c r="D492" s="80"/>
      <c r="E492" s="80"/>
      <c r="F492" s="80"/>
      <c r="G492" s="12"/>
      <c r="H492" s="154"/>
      <c r="I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</row>
    <row r="493" s="5" customFormat="1" spans="1:207">
      <c r="A493" s="233"/>
      <c r="B493" s="123"/>
      <c r="C493" s="11"/>
      <c r="D493" s="80"/>
      <c r="E493" s="80"/>
      <c r="F493" s="80"/>
      <c r="G493" s="12"/>
      <c r="H493" s="154"/>
      <c r="I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</row>
    <row r="494" s="5" customFormat="1" spans="1:207">
      <c r="A494" s="233"/>
      <c r="B494" s="123"/>
      <c r="C494" s="11"/>
      <c r="D494" s="80"/>
      <c r="E494" s="80"/>
      <c r="F494" s="80"/>
      <c r="G494" s="12"/>
      <c r="H494" s="154"/>
      <c r="I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</row>
    <row r="495" s="5" customFormat="1" spans="1:207">
      <c r="A495" s="233"/>
      <c r="B495" s="123"/>
      <c r="C495" s="11"/>
      <c r="D495" s="80"/>
      <c r="E495" s="80"/>
      <c r="F495" s="80"/>
      <c r="G495" s="12"/>
      <c r="H495" s="154"/>
      <c r="I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</row>
    <row r="496" s="5" customFormat="1" spans="1:207">
      <c r="A496" s="233"/>
      <c r="B496" s="123"/>
      <c r="C496" s="11"/>
      <c r="D496" s="80"/>
      <c r="E496" s="80"/>
      <c r="F496" s="80"/>
      <c r="G496" s="12"/>
      <c r="H496" s="154"/>
      <c r="I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</row>
    <row r="497" s="5" customFormat="1" spans="1:207">
      <c r="A497" s="233"/>
      <c r="B497" s="123"/>
      <c r="C497" s="11"/>
      <c r="D497" s="80"/>
      <c r="E497" s="80"/>
      <c r="F497" s="80"/>
      <c r="G497" s="12"/>
      <c r="H497" s="154"/>
      <c r="I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</row>
    <row r="498" s="5" customFormat="1" spans="1:207">
      <c r="A498" s="233"/>
      <c r="B498" s="123"/>
      <c r="C498" s="11"/>
      <c r="D498" s="80"/>
      <c r="E498" s="80"/>
      <c r="F498" s="80"/>
      <c r="G498" s="12"/>
      <c r="H498" s="154"/>
      <c r="I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</row>
    <row r="499" s="5" customFormat="1" spans="1:207">
      <c r="A499" s="233"/>
      <c r="B499" s="123"/>
      <c r="C499" s="11"/>
      <c r="D499" s="80"/>
      <c r="E499" s="80"/>
      <c r="F499" s="80"/>
      <c r="G499" s="12"/>
      <c r="H499" s="154"/>
      <c r="I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</row>
    <row r="500" s="5" customFormat="1" spans="1:207">
      <c r="A500" s="233"/>
      <c r="B500" s="123"/>
      <c r="C500" s="11"/>
      <c r="D500" s="80"/>
      <c r="E500" s="80"/>
      <c r="F500" s="80"/>
      <c r="G500" s="12"/>
      <c r="H500" s="154"/>
      <c r="I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</row>
    <row r="501" s="5" customFormat="1" spans="1:207">
      <c r="A501" s="233"/>
      <c r="B501" s="123"/>
      <c r="C501" s="11"/>
      <c r="D501" s="80"/>
      <c r="E501" s="80"/>
      <c r="F501" s="80"/>
      <c r="G501" s="12"/>
      <c r="H501" s="154"/>
      <c r="I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</row>
    <row r="502" s="5" customFormat="1" spans="1:207">
      <c r="A502" s="233"/>
      <c r="B502" s="123"/>
      <c r="C502" s="11"/>
      <c r="D502" s="80"/>
      <c r="E502" s="80"/>
      <c r="F502" s="80"/>
      <c r="G502" s="12"/>
      <c r="H502" s="154"/>
      <c r="I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</row>
    <row r="503" s="5" customFormat="1" spans="1:207">
      <c r="A503" s="233"/>
      <c r="B503" s="123"/>
      <c r="C503" s="11"/>
      <c r="D503" s="80"/>
      <c r="E503" s="80"/>
      <c r="F503" s="80"/>
      <c r="G503" s="12"/>
      <c r="H503" s="154"/>
      <c r="I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</row>
    <row r="504" spans="1:9">
      <c r="A504" s="233"/>
      <c r="B504" s="123"/>
      <c r="C504" s="11"/>
      <c r="D504" s="80"/>
      <c r="G504" s="12"/>
      <c r="H504" s="154"/>
      <c r="I504" s="12"/>
    </row>
    <row r="505" spans="1:9">
      <c r="A505" s="233"/>
      <c r="B505" s="123"/>
      <c r="C505" s="11"/>
      <c r="D505" s="80"/>
      <c r="G505" s="12"/>
      <c r="H505" s="154"/>
      <c r="I505" s="12"/>
    </row>
    <row r="506" spans="1:9">
      <c r="A506" s="233"/>
      <c r="B506" s="123"/>
      <c r="C506" s="11"/>
      <c r="D506" s="80"/>
      <c r="G506" s="12"/>
      <c r="H506" s="154"/>
      <c r="I506" s="12"/>
    </row>
    <row r="507" spans="1:9">
      <c r="A507" s="233"/>
      <c r="B507" s="123"/>
      <c r="C507" s="11"/>
      <c r="D507" s="80"/>
      <c r="G507" s="12"/>
      <c r="H507" s="154"/>
      <c r="I507" s="12"/>
    </row>
    <row r="508" spans="1:9">
      <c r="A508" s="233"/>
      <c r="B508" s="123"/>
      <c r="C508" s="11"/>
      <c r="D508" s="80"/>
      <c r="G508" s="12"/>
      <c r="H508" s="154"/>
      <c r="I508" s="12"/>
    </row>
    <row r="509" spans="1:9">
      <c r="A509" s="233"/>
      <c r="B509" s="123"/>
      <c r="C509" s="11"/>
      <c r="D509" s="80"/>
      <c r="G509" s="12"/>
      <c r="H509" s="154"/>
      <c r="I509" s="12"/>
    </row>
    <row r="510" spans="1:9">
      <c r="A510" s="233"/>
      <c r="B510" s="123"/>
      <c r="C510" s="11"/>
      <c r="D510" s="80"/>
      <c r="G510" s="12"/>
      <c r="H510" s="154"/>
      <c r="I510" s="12"/>
    </row>
    <row r="511" spans="1:9">
      <c r="A511" s="233"/>
      <c r="B511" s="123"/>
      <c r="C511" s="11"/>
      <c r="D511" s="80"/>
      <c r="G511" s="12"/>
      <c r="H511" s="154"/>
      <c r="I511" s="12"/>
    </row>
    <row r="512" spans="1:9">
      <c r="A512" s="233"/>
      <c r="B512" s="123"/>
      <c r="C512" s="11"/>
      <c r="D512" s="80"/>
      <c r="G512" s="12"/>
      <c r="H512" s="154"/>
      <c r="I512" s="12"/>
    </row>
    <row r="513" spans="1:9">
      <c r="A513" s="233"/>
      <c r="B513" s="123"/>
      <c r="C513" s="11"/>
      <c r="D513" s="80"/>
      <c r="G513" s="12"/>
      <c r="H513" s="154"/>
      <c r="I513" s="12"/>
    </row>
    <row r="514" spans="1:9">
      <c r="A514" s="233"/>
      <c r="B514" s="123"/>
      <c r="C514" s="11"/>
      <c r="D514" s="80"/>
      <c r="G514" s="12"/>
      <c r="H514" s="154"/>
      <c r="I514" s="12"/>
    </row>
    <row r="515" spans="1:9">
      <c r="A515" s="233"/>
      <c r="B515" s="123"/>
      <c r="C515" s="11"/>
      <c r="D515" s="80"/>
      <c r="G515" s="12"/>
      <c r="H515" s="154"/>
      <c r="I515" s="12"/>
    </row>
    <row r="516" spans="1:9">
      <c r="A516" s="233"/>
      <c r="B516" s="123"/>
      <c r="C516" s="11"/>
      <c r="D516" s="80"/>
      <c r="G516" s="12"/>
      <c r="H516" s="154"/>
      <c r="I516" s="12"/>
    </row>
    <row r="517" spans="1:9">
      <c r="A517" s="233"/>
      <c r="B517" s="123"/>
      <c r="C517" s="11"/>
      <c r="D517" s="80"/>
      <c r="G517" s="12"/>
      <c r="H517" s="154"/>
      <c r="I517" s="12"/>
    </row>
    <row r="518" spans="1:9">
      <c r="A518" s="233"/>
      <c r="B518" s="123"/>
      <c r="C518" s="11"/>
      <c r="D518" s="80"/>
      <c r="G518" s="12"/>
      <c r="H518" s="154"/>
      <c r="I518" s="12"/>
    </row>
    <row r="519" spans="1:9">
      <c r="A519" s="233"/>
      <c r="B519" s="123"/>
      <c r="C519" s="11"/>
      <c r="D519" s="80"/>
      <c r="G519" s="12"/>
      <c r="H519" s="154"/>
      <c r="I519" s="12"/>
    </row>
    <row r="520" spans="1:9">
      <c r="A520" s="233"/>
      <c r="B520" s="123"/>
      <c r="C520" s="11"/>
      <c r="D520" s="80"/>
      <c r="G520" s="12"/>
      <c r="H520" s="154"/>
      <c r="I520" s="12"/>
    </row>
    <row r="521" spans="1:9">
      <c r="A521" s="233"/>
      <c r="B521" s="123"/>
      <c r="C521" s="11"/>
      <c r="D521" s="80"/>
      <c r="G521" s="12"/>
      <c r="H521" s="154"/>
      <c r="I521" s="12"/>
    </row>
    <row r="522" spans="1:9">
      <c r="A522" s="233"/>
      <c r="B522" s="123"/>
      <c r="C522" s="11"/>
      <c r="D522" s="80"/>
      <c r="G522" s="12"/>
      <c r="H522" s="154"/>
      <c r="I522" s="12"/>
    </row>
    <row r="523" spans="1:9">
      <c r="A523" s="233"/>
      <c r="B523" s="123"/>
      <c r="C523" s="11"/>
      <c r="D523" s="80"/>
      <c r="G523" s="12"/>
      <c r="H523" s="154"/>
      <c r="I523" s="12"/>
    </row>
    <row r="524" spans="1:9">
      <c r="A524" s="233"/>
      <c r="B524" s="123"/>
      <c r="C524" s="11"/>
      <c r="D524" s="80"/>
      <c r="G524" s="12"/>
      <c r="H524" s="154"/>
      <c r="I524" s="12"/>
    </row>
    <row r="525" spans="1:9">
      <c r="A525" s="233"/>
      <c r="B525" s="123"/>
      <c r="C525" s="11"/>
      <c r="D525" s="80"/>
      <c r="G525" s="12"/>
      <c r="H525" s="154"/>
      <c r="I525" s="12"/>
    </row>
    <row r="526" spans="1:9">
      <c r="A526" s="233"/>
      <c r="B526" s="123"/>
      <c r="C526" s="11"/>
      <c r="D526" s="80"/>
      <c r="G526" s="12"/>
      <c r="H526" s="154"/>
      <c r="I526" s="12"/>
    </row>
    <row r="527" spans="1:9">
      <c r="A527" s="233"/>
      <c r="B527" s="123"/>
      <c r="C527" s="11"/>
      <c r="D527" s="80"/>
      <c r="G527" s="12"/>
      <c r="H527" s="154"/>
      <c r="I527" s="12"/>
    </row>
    <row r="528" spans="1:9">
      <c r="A528" s="233"/>
      <c r="B528" s="123"/>
      <c r="C528" s="11"/>
      <c r="D528" s="80"/>
      <c r="G528" s="12"/>
      <c r="H528" s="154"/>
      <c r="I528" s="12"/>
    </row>
    <row r="529" spans="1:9">
      <c r="A529" s="233"/>
      <c r="B529" s="123"/>
      <c r="C529" s="11"/>
      <c r="D529" s="80"/>
      <c r="G529" s="12"/>
      <c r="H529" s="154"/>
      <c r="I529" s="12"/>
    </row>
    <row r="530" spans="1:9">
      <c r="A530" s="233"/>
      <c r="B530" s="123"/>
      <c r="C530" s="11"/>
      <c r="D530" s="80"/>
      <c r="G530" s="12"/>
      <c r="H530" s="154"/>
      <c r="I530" s="12"/>
    </row>
    <row r="531" spans="1:9">
      <c r="A531" s="233"/>
      <c r="B531" s="123"/>
      <c r="C531" s="11"/>
      <c r="D531" s="80"/>
      <c r="G531" s="12"/>
      <c r="H531" s="154"/>
      <c r="I531" s="12"/>
    </row>
    <row r="532" spans="1:9">
      <c r="A532" s="233"/>
      <c r="B532" s="123"/>
      <c r="C532" s="11"/>
      <c r="D532" s="80"/>
      <c r="G532" s="12"/>
      <c r="H532" s="154"/>
      <c r="I532" s="12"/>
    </row>
    <row r="533" spans="1:9">
      <c r="A533" s="233"/>
      <c r="B533" s="123"/>
      <c r="C533" s="11"/>
      <c r="D533" s="80"/>
      <c r="G533" s="12"/>
      <c r="H533" s="154"/>
      <c r="I533" s="12"/>
    </row>
    <row r="534" spans="1:9">
      <c r="A534" s="233"/>
      <c r="B534" s="123"/>
      <c r="C534" s="11"/>
      <c r="D534" s="80"/>
      <c r="G534" s="12"/>
      <c r="H534" s="154"/>
      <c r="I534" s="12"/>
    </row>
    <row r="535" spans="1:9">
      <c r="A535" s="233"/>
      <c r="B535" s="123"/>
      <c r="C535" s="11"/>
      <c r="D535" s="80"/>
      <c r="G535" s="12"/>
      <c r="H535" s="154"/>
      <c r="I535" s="12"/>
    </row>
    <row r="536" spans="1:9">
      <c r="A536" s="233"/>
      <c r="B536" s="123"/>
      <c r="C536" s="11"/>
      <c r="D536" s="80"/>
      <c r="G536" s="12"/>
      <c r="H536" s="154"/>
      <c r="I536" s="12"/>
    </row>
    <row r="537" spans="1:9">
      <c r="A537" s="233"/>
      <c r="B537" s="123"/>
      <c r="C537" s="11"/>
      <c r="D537" s="80"/>
      <c r="G537" s="12"/>
      <c r="H537" s="154"/>
      <c r="I537" s="12"/>
    </row>
    <row r="538" spans="1:9">
      <c r="A538" s="233"/>
      <c r="B538" s="123"/>
      <c r="C538" s="11"/>
      <c r="D538" s="80"/>
      <c r="G538" s="12"/>
      <c r="H538" s="154"/>
      <c r="I538" s="12"/>
    </row>
    <row r="539" spans="1:9">
      <c r="A539" s="233"/>
      <c r="B539" s="123"/>
      <c r="C539" s="11"/>
      <c r="D539" s="80"/>
      <c r="G539" s="12"/>
      <c r="H539" s="154"/>
      <c r="I539" s="12"/>
    </row>
    <row r="540" spans="1:9">
      <c r="A540" s="233"/>
      <c r="B540" s="123"/>
      <c r="C540" s="11"/>
      <c r="D540" s="80"/>
      <c r="G540" s="12"/>
      <c r="H540" s="154"/>
      <c r="I540" s="12"/>
    </row>
    <row r="541" spans="1:9">
      <c r="A541" s="233"/>
      <c r="B541" s="123"/>
      <c r="C541" s="11"/>
      <c r="D541" s="80"/>
      <c r="G541" s="12"/>
      <c r="H541" s="154"/>
      <c r="I541" s="12"/>
    </row>
    <row r="542" spans="1:9">
      <c r="A542" s="233"/>
      <c r="B542" s="123"/>
      <c r="C542" s="11"/>
      <c r="D542" s="80"/>
      <c r="G542" s="12"/>
      <c r="H542" s="154"/>
      <c r="I542" s="12"/>
    </row>
    <row r="543" spans="1:9">
      <c r="A543" s="233"/>
      <c r="B543" s="123"/>
      <c r="C543" s="11"/>
      <c r="D543" s="80"/>
      <c r="G543" s="12"/>
      <c r="H543" s="154"/>
      <c r="I543" s="12"/>
    </row>
    <row r="544" spans="1:9">
      <c r="A544" s="233"/>
      <c r="B544" s="123"/>
      <c r="C544" s="11"/>
      <c r="D544" s="80"/>
      <c r="G544" s="12"/>
      <c r="H544" s="154"/>
      <c r="I544" s="12"/>
    </row>
    <row r="545" spans="1:9">
      <c r="A545" s="233"/>
      <c r="B545" s="123"/>
      <c r="C545" s="11"/>
      <c r="D545" s="80"/>
      <c r="G545" s="12"/>
      <c r="H545" s="154"/>
      <c r="I545" s="12"/>
    </row>
    <row r="546" spans="1:9">
      <c r="A546" s="233"/>
      <c r="B546" s="123"/>
      <c r="C546" s="11"/>
      <c r="D546" s="80"/>
      <c r="G546" s="12"/>
      <c r="H546" s="154"/>
      <c r="I546" s="12"/>
    </row>
    <row r="547" spans="1:9">
      <c r="A547" s="233"/>
      <c r="B547" s="123"/>
      <c r="C547" s="11"/>
      <c r="D547" s="80"/>
      <c r="G547" s="12"/>
      <c r="H547" s="154"/>
      <c r="I547" s="12"/>
    </row>
    <row r="548" spans="1:9">
      <c r="A548" s="233"/>
      <c r="B548" s="123"/>
      <c r="C548" s="11"/>
      <c r="D548" s="80"/>
      <c r="G548" s="12"/>
      <c r="H548" s="154"/>
      <c r="I548" s="12"/>
    </row>
    <row r="549" spans="1:9">
      <c r="A549" s="233"/>
      <c r="B549" s="123"/>
      <c r="C549" s="11"/>
      <c r="D549" s="80"/>
      <c r="G549" s="12"/>
      <c r="H549" s="154"/>
      <c r="I549" s="12"/>
    </row>
    <row r="550" spans="1:9">
      <c r="A550" s="233"/>
      <c r="B550" s="123"/>
      <c r="C550" s="11"/>
      <c r="D550" s="80"/>
      <c r="G550" s="12"/>
      <c r="H550" s="154"/>
      <c r="I550" s="12"/>
    </row>
    <row r="551" spans="1:9">
      <c r="A551" s="233"/>
      <c r="B551" s="123"/>
      <c r="C551" s="11"/>
      <c r="D551" s="80"/>
      <c r="G551" s="12"/>
      <c r="H551" s="154"/>
      <c r="I551" s="12"/>
    </row>
    <row r="552" spans="1:9">
      <c r="A552" s="233"/>
      <c r="B552" s="123"/>
      <c r="C552" s="11"/>
      <c r="D552" s="80"/>
      <c r="G552" s="12"/>
      <c r="H552" s="154"/>
      <c r="I552" s="12"/>
    </row>
    <row r="553" spans="1:9">
      <c r="A553" s="233"/>
      <c r="B553" s="123"/>
      <c r="C553" s="11"/>
      <c r="D553" s="80"/>
      <c r="G553" s="12"/>
      <c r="H553" s="154"/>
      <c r="I553" s="12"/>
    </row>
    <row r="554" spans="1:9">
      <c r="A554" s="233"/>
      <c r="B554" s="123"/>
      <c r="C554" s="11"/>
      <c r="D554" s="80"/>
      <c r="G554" s="12"/>
      <c r="H554" s="154"/>
      <c r="I554" s="12"/>
    </row>
    <row r="555" spans="1:9">
      <c r="A555" s="233"/>
      <c r="B555" s="123"/>
      <c r="C555" s="11"/>
      <c r="D555" s="80"/>
      <c r="G555" s="12"/>
      <c r="H555" s="154"/>
      <c r="I555" s="12"/>
    </row>
    <row r="556" spans="1:9">
      <c r="A556" s="233"/>
      <c r="B556" s="123"/>
      <c r="C556" s="11"/>
      <c r="D556" s="80"/>
      <c r="G556" s="12"/>
      <c r="H556" s="154"/>
      <c r="I556" s="12"/>
    </row>
    <row r="557" spans="1:9">
      <c r="A557" s="233"/>
      <c r="B557" s="123"/>
      <c r="C557" s="11"/>
      <c r="D557" s="80"/>
      <c r="G557" s="12"/>
      <c r="H557" s="154"/>
      <c r="I557" s="12"/>
    </row>
    <row r="558" spans="1:9">
      <c r="A558" s="233"/>
      <c r="B558" s="123"/>
      <c r="C558" s="11"/>
      <c r="D558" s="80"/>
      <c r="G558" s="12"/>
      <c r="H558" s="154"/>
      <c r="I558" s="12"/>
    </row>
    <row r="559" spans="1:9">
      <c r="A559" s="233"/>
      <c r="B559" s="123"/>
      <c r="C559" s="11"/>
      <c r="D559" s="80"/>
      <c r="G559" s="12"/>
      <c r="H559" s="154"/>
      <c r="I559" s="12"/>
    </row>
    <row r="560" spans="1:9">
      <c r="A560" s="233"/>
      <c r="B560" s="123"/>
      <c r="C560" s="11"/>
      <c r="D560" s="80"/>
      <c r="G560" s="12"/>
      <c r="H560" s="154"/>
      <c r="I560" s="12"/>
    </row>
    <row r="561" spans="1:9">
      <c r="A561" s="233"/>
      <c r="B561" s="123"/>
      <c r="C561" s="11"/>
      <c r="D561" s="80"/>
      <c r="G561" s="12"/>
      <c r="H561" s="154"/>
      <c r="I561" s="12"/>
    </row>
    <row r="562" spans="1:9">
      <c r="A562" s="233"/>
      <c r="B562" s="123"/>
      <c r="C562" s="11"/>
      <c r="D562" s="80"/>
      <c r="G562" s="12"/>
      <c r="H562" s="154"/>
      <c r="I562" s="12"/>
    </row>
    <row r="563" spans="1:9">
      <c r="A563" s="233"/>
      <c r="B563" s="123"/>
      <c r="C563" s="11"/>
      <c r="D563" s="80"/>
      <c r="G563" s="12"/>
      <c r="H563" s="154"/>
      <c r="I563" s="12"/>
    </row>
    <row r="564" spans="1:9">
      <c r="A564" s="233"/>
      <c r="B564" s="123"/>
      <c r="C564" s="11"/>
      <c r="D564" s="80"/>
      <c r="G564" s="12"/>
      <c r="H564" s="154"/>
      <c r="I564" s="12"/>
    </row>
    <row r="565" spans="1:9">
      <c r="A565" s="233"/>
      <c r="B565" s="123"/>
      <c r="C565" s="11"/>
      <c r="D565" s="80"/>
      <c r="G565" s="12"/>
      <c r="H565" s="154"/>
      <c r="I565" s="12"/>
    </row>
    <row r="566" spans="1:9">
      <c r="A566" s="233"/>
      <c r="B566" s="123"/>
      <c r="C566" s="11"/>
      <c r="D566" s="80"/>
      <c r="G566" s="12"/>
      <c r="H566" s="154"/>
      <c r="I566" s="12"/>
    </row>
    <row r="567" spans="1:9">
      <c r="A567" s="233"/>
      <c r="B567" s="123"/>
      <c r="C567" s="11"/>
      <c r="D567" s="80"/>
      <c r="G567" s="12"/>
      <c r="H567" s="154"/>
      <c r="I567" s="12"/>
    </row>
    <row r="568" spans="1:9">
      <c r="A568" s="233"/>
      <c r="B568" s="123"/>
      <c r="C568" s="11"/>
      <c r="D568" s="80"/>
      <c r="G568" s="12"/>
      <c r="H568" s="154"/>
      <c r="I568" s="12"/>
    </row>
    <row r="569" spans="1:9">
      <c r="A569" s="233"/>
      <c r="B569" s="123"/>
      <c r="C569" s="11"/>
      <c r="D569" s="80"/>
      <c r="G569" s="12"/>
      <c r="H569" s="154"/>
      <c r="I569" s="12"/>
    </row>
    <row r="570" spans="1:9">
      <c r="A570" s="233"/>
      <c r="B570" s="123"/>
      <c r="C570" s="11"/>
      <c r="D570" s="80"/>
      <c r="G570" s="12"/>
      <c r="H570" s="154"/>
      <c r="I570" s="12"/>
    </row>
    <row r="571" spans="1:9">
      <c r="A571" s="233"/>
      <c r="B571" s="123"/>
      <c r="C571" s="11"/>
      <c r="D571" s="80"/>
      <c r="G571" s="12"/>
      <c r="H571" s="154"/>
      <c r="I571" s="12"/>
    </row>
    <row r="572" spans="1:9">
      <c r="A572" s="233"/>
      <c r="B572" s="123"/>
      <c r="C572" s="11"/>
      <c r="D572" s="80"/>
      <c r="G572" s="12"/>
      <c r="H572" s="154"/>
      <c r="I572" s="12"/>
    </row>
    <row r="573" spans="1:9">
      <c r="A573" s="233"/>
      <c r="B573" s="123"/>
      <c r="C573" s="11"/>
      <c r="D573" s="80"/>
      <c r="G573" s="12"/>
      <c r="H573" s="154"/>
      <c r="I573" s="12"/>
    </row>
    <row r="574" spans="1:9">
      <c r="A574" s="233"/>
      <c r="B574" s="123"/>
      <c r="C574" s="11"/>
      <c r="D574" s="80"/>
      <c r="G574" s="12"/>
      <c r="H574" s="154"/>
      <c r="I574" s="12"/>
    </row>
    <row r="575" spans="1:9">
      <c r="A575" s="233"/>
      <c r="B575" s="123"/>
      <c r="C575" s="11"/>
      <c r="D575" s="80"/>
      <c r="G575" s="12"/>
      <c r="H575" s="154"/>
      <c r="I575" s="12"/>
    </row>
    <row r="576" spans="1:9">
      <c r="A576" s="233"/>
      <c r="B576" s="123"/>
      <c r="C576" s="11"/>
      <c r="D576" s="80"/>
      <c r="G576" s="12"/>
      <c r="H576" s="154"/>
      <c r="I576" s="12"/>
    </row>
    <row r="577" spans="1:9">
      <c r="A577" s="233"/>
      <c r="B577" s="123"/>
      <c r="C577" s="11"/>
      <c r="D577" s="80"/>
      <c r="G577" s="12"/>
      <c r="H577" s="154"/>
      <c r="I577" s="12"/>
    </row>
    <row r="578" spans="1:9">
      <c r="A578" s="233"/>
      <c r="B578" s="123"/>
      <c r="C578" s="11"/>
      <c r="D578" s="80"/>
      <c r="G578" s="12"/>
      <c r="H578" s="154"/>
      <c r="I578" s="12"/>
    </row>
    <row r="579" spans="1:9">
      <c r="A579" s="233"/>
      <c r="B579" s="123"/>
      <c r="C579" s="11"/>
      <c r="D579" s="80"/>
      <c r="G579" s="12"/>
      <c r="H579" s="154"/>
      <c r="I579" s="12"/>
    </row>
    <row r="580" spans="1:9">
      <c r="A580" s="233"/>
      <c r="B580" s="123"/>
      <c r="C580" s="11"/>
      <c r="D580" s="80"/>
      <c r="G580" s="12"/>
      <c r="H580" s="154"/>
      <c r="I580" s="12"/>
    </row>
    <row r="581" spans="1:9">
      <c r="A581" s="233"/>
      <c r="B581" s="123"/>
      <c r="C581" s="11"/>
      <c r="D581" s="80"/>
      <c r="G581" s="12"/>
      <c r="H581" s="154"/>
      <c r="I581" s="12"/>
    </row>
    <row r="582" spans="1:9">
      <c r="A582" s="233"/>
      <c r="B582" s="123"/>
      <c r="C582" s="11"/>
      <c r="D582" s="80"/>
      <c r="G582" s="12"/>
      <c r="H582" s="154"/>
      <c r="I582" s="12"/>
    </row>
    <row r="583" spans="1:9">
      <c r="A583" s="233"/>
      <c r="B583" s="123"/>
      <c r="C583" s="11"/>
      <c r="D583" s="80"/>
      <c r="G583" s="12"/>
      <c r="H583" s="154"/>
      <c r="I583" s="12"/>
    </row>
    <row r="584" spans="1:9">
      <c r="A584" s="233"/>
      <c r="B584" s="123"/>
      <c r="C584" s="11"/>
      <c r="D584" s="80"/>
      <c r="G584" s="12"/>
      <c r="H584" s="154"/>
      <c r="I584" s="12"/>
    </row>
    <row r="585" spans="1:9">
      <c r="A585" s="233"/>
      <c r="B585" s="123"/>
      <c r="C585" s="11"/>
      <c r="D585" s="80"/>
      <c r="G585" s="12"/>
      <c r="H585" s="154"/>
      <c r="I585" s="12"/>
    </row>
    <row r="586" spans="1:9">
      <c r="A586" s="233"/>
      <c r="B586" s="123"/>
      <c r="C586" s="11"/>
      <c r="D586" s="80"/>
      <c r="G586" s="12"/>
      <c r="H586" s="154"/>
      <c r="I586" s="12"/>
    </row>
    <row r="587" spans="1:9">
      <c r="A587" s="233"/>
      <c r="B587" s="123"/>
      <c r="C587" s="11"/>
      <c r="D587" s="80"/>
      <c r="G587" s="12"/>
      <c r="H587" s="154"/>
      <c r="I587" s="12"/>
    </row>
    <row r="588" spans="1:9">
      <c r="A588" s="233"/>
      <c r="B588" s="123"/>
      <c r="C588" s="11"/>
      <c r="D588" s="80"/>
      <c r="G588" s="12"/>
      <c r="H588" s="154"/>
      <c r="I588" s="12"/>
    </row>
    <row r="589" spans="1:9">
      <c r="A589" s="233"/>
      <c r="B589" s="123"/>
      <c r="C589" s="11"/>
      <c r="D589" s="80"/>
      <c r="G589" s="12"/>
      <c r="H589" s="154"/>
      <c r="I589" s="12"/>
    </row>
    <row r="590" spans="1:9">
      <c r="A590" s="233"/>
      <c r="B590" s="123"/>
      <c r="C590" s="11"/>
      <c r="D590" s="80"/>
      <c r="G590" s="12"/>
      <c r="H590" s="154"/>
      <c r="I590" s="12"/>
    </row>
    <row r="591" spans="1:9">
      <c r="A591" s="233"/>
      <c r="B591" s="123"/>
      <c r="C591" s="11"/>
      <c r="D591" s="80"/>
      <c r="G591" s="12"/>
      <c r="H591" s="154"/>
      <c r="I591" s="12"/>
    </row>
    <row r="592" spans="1:9">
      <c r="A592" s="233"/>
      <c r="B592" s="123"/>
      <c r="C592" s="11"/>
      <c r="D592" s="80"/>
      <c r="G592" s="12"/>
      <c r="H592" s="154"/>
      <c r="I592" s="12"/>
    </row>
    <row r="593" spans="1:9">
      <c r="A593" s="233"/>
      <c r="B593" s="123"/>
      <c r="C593" s="11"/>
      <c r="D593" s="80"/>
      <c r="G593" s="12"/>
      <c r="H593" s="154"/>
      <c r="I593" s="12"/>
    </row>
    <row r="594" spans="1:9">
      <c r="A594" s="233"/>
      <c r="B594" s="123"/>
      <c r="C594" s="11"/>
      <c r="D594" s="80"/>
      <c r="G594" s="12"/>
      <c r="H594" s="154"/>
      <c r="I594" s="12"/>
    </row>
    <row r="595" spans="1:9">
      <c r="A595" s="233"/>
      <c r="B595" s="123"/>
      <c r="C595" s="11"/>
      <c r="D595" s="80"/>
      <c r="G595" s="12"/>
      <c r="H595" s="154"/>
      <c r="I595" s="12"/>
    </row>
    <row r="596" spans="1:9">
      <c r="A596" s="233"/>
      <c r="B596" s="123"/>
      <c r="C596" s="11"/>
      <c r="D596" s="80"/>
      <c r="G596" s="12"/>
      <c r="H596" s="154"/>
      <c r="I596" s="12"/>
    </row>
    <row r="597" spans="1:9">
      <c r="A597" s="233"/>
      <c r="B597" s="123"/>
      <c r="C597" s="11"/>
      <c r="D597" s="80"/>
      <c r="G597" s="12"/>
      <c r="H597" s="154"/>
      <c r="I597" s="12"/>
    </row>
    <row r="598" spans="1:9">
      <c r="A598" s="233"/>
      <c r="B598" s="123"/>
      <c r="C598" s="11"/>
      <c r="D598" s="80"/>
      <c r="G598" s="12"/>
      <c r="H598" s="154"/>
      <c r="I598" s="12"/>
    </row>
    <row r="599" spans="1:9">
      <c r="A599" s="233"/>
      <c r="B599" s="123"/>
      <c r="C599" s="11"/>
      <c r="D599" s="80"/>
      <c r="G599" s="12"/>
      <c r="H599" s="154"/>
      <c r="I599" s="12"/>
    </row>
    <row r="600" spans="1:9">
      <c r="A600" s="233"/>
      <c r="B600" s="123"/>
      <c r="C600" s="11"/>
      <c r="D600" s="80"/>
      <c r="G600" s="12"/>
      <c r="H600" s="154"/>
      <c r="I600" s="12"/>
    </row>
    <row r="601" spans="1:9">
      <c r="A601" s="233"/>
      <c r="B601" s="123"/>
      <c r="C601" s="11"/>
      <c r="D601" s="80"/>
      <c r="G601" s="12"/>
      <c r="H601" s="154"/>
      <c r="I601" s="12"/>
    </row>
    <row r="602" spans="1:9">
      <c r="A602" s="233"/>
      <c r="B602" s="123"/>
      <c r="C602" s="11"/>
      <c r="D602" s="80"/>
      <c r="G602" s="12"/>
      <c r="H602" s="154"/>
      <c r="I602" s="12"/>
    </row>
    <row r="603" spans="1:9">
      <c r="A603" s="233"/>
      <c r="B603" s="123"/>
      <c r="C603" s="11"/>
      <c r="D603" s="80"/>
      <c r="G603" s="12"/>
      <c r="H603" s="154"/>
      <c r="I603" s="12"/>
    </row>
    <row r="604" spans="1:9">
      <c r="A604" s="233"/>
      <c r="B604" s="123"/>
      <c r="C604" s="11"/>
      <c r="D604" s="80"/>
      <c r="G604" s="12"/>
      <c r="H604" s="154"/>
      <c r="I604" s="12"/>
    </row>
    <row r="605" spans="1:9">
      <c r="A605" s="233"/>
      <c r="B605" s="123"/>
      <c r="C605" s="11"/>
      <c r="D605" s="80"/>
      <c r="G605" s="12"/>
      <c r="H605" s="154"/>
      <c r="I605" s="12"/>
    </row>
    <row r="606" spans="1:9">
      <c r="A606" s="233"/>
      <c r="B606" s="123"/>
      <c r="C606" s="11"/>
      <c r="D606" s="80"/>
      <c r="G606" s="12"/>
      <c r="H606" s="154"/>
      <c r="I606" s="12"/>
    </row>
    <row r="607" spans="1:9">
      <c r="A607" s="233"/>
      <c r="B607" s="123"/>
      <c r="C607" s="11"/>
      <c r="D607" s="80"/>
      <c r="G607" s="12"/>
      <c r="H607" s="154"/>
      <c r="I607" s="12"/>
    </row>
    <row r="608" spans="1:9">
      <c r="A608" s="233"/>
      <c r="B608" s="123"/>
      <c r="C608" s="11"/>
      <c r="D608" s="80"/>
      <c r="G608" s="12"/>
      <c r="H608" s="154"/>
      <c r="I608" s="12"/>
    </row>
    <row r="609" spans="1:9">
      <c r="A609" s="233"/>
      <c r="B609" s="123"/>
      <c r="C609" s="11"/>
      <c r="D609" s="80"/>
      <c r="G609" s="12"/>
      <c r="H609" s="154"/>
      <c r="I609" s="12"/>
    </row>
    <row r="610" spans="1:9">
      <c r="A610" s="233"/>
      <c r="B610" s="123"/>
      <c r="C610" s="11"/>
      <c r="D610" s="80"/>
      <c r="G610" s="12"/>
      <c r="H610" s="154"/>
      <c r="I610" s="12"/>
    </row>
    <row r="611" spans="1:9">
      <c r="A611" s="233"/>
      <c r="B611" s="123"/>
      <c r="C611" s="11"/>
      <c r="D611" s="80"/>
      <c r="G611" s="12"/>
      <c r="H611" s="154"/>
      <c r="I611" s="12"/>
    </row>
    <row r="612" spans="1:9">
      <c r="A612" s="233"/>
      <c r="B612" s="123"/>
      <c r="C612" s="11"/>
      <c r="D612" s="80"/>
      <c r="G612" s="12"/>
      <c r="H612" s="154"/>
      <c r="I612" s="12"/>
    </row>
    <row r="613" spans="1:9">
      <c r="A613" s="233"/>
      <c r="B613" s="123"/>
      <c r="C613" s="11"/>
      <c r="D613" s="80"/>
      <c r="G613" s="12"/>
      <c r="H613" s="154"/>
      <c r="I613" s="12"/>
    </row>
    <row r="614" spans="1:9">
      <c r="A614" s="233"/>
      <c r="B614" s="123"/>
      <c r="C614" s="11"/>
      <c r="D614" s="80"/>
      <c r="G614" s="12"/>
      <c r="H614" s="154"/>
      <c r="I614" s="12"/>
    </row>
    <row r="615" spans="1:9">
      <c r="A615" s="233"/>
      <c r="B615" s="123"/>
      <c r="C615" s="11"/>
      <c r="D615" s="80"/>
      <c r="G615" s="12"/>
      <c r="H615" s="154"/>
      <c r="I615" s="12"/>
    </row>
    <row r="616" spans="1:9">
      <c r="A616" s="233"/>
      <c r="B616" s="123"/>
      <c r="C616" s="11"/>
      <c r="D616" s="80"/>
      <c r="G616" s="12"/>
      <c r="H616" s="154"/>
      <c r="I616" s="12"/>
    </row>
    <row r="617" spans="1:9">
      <c r="A617" s="233"/>
      <c r="B617" s="123"/>
      <c r="C617" s="11"/>
      <c r="D617" s="80"/>
      <c r="G617" s="12"/>
      <c r="H617" s="154"/>
      <c r="I617" s="12"/>
    </row>
    <row r="618" spans="1:9">
      <c r="A618" s="233"/>
      <c r="B618" s="123"/>
      <c r="C618" s="11"/>
      <c r="D618" s="80"/>
      <c r="G618" s="12"/>
      <c r="H618" s="154"/>
      <c r="I618" s="12"/>
    </row>
    <row r="619" spans="1:9">
      <c r="A619" s="233"/>
      <c r="B619" s="123"/>
      <c r="C619" s="11"/>
      <c r="D619" s="80"/>
      <c r="G619" s="12"/>
      <c r="H619" s="154"/>
      <c r="I619" s="12"/>
    </row>
    <row r="620" spans="1:9">
      <c r="A620" s="233"/>
      <c r="B620" s="123"/>
      <c r="C620" s="11"/>
      <c r="D620" s="80"/>
      <c r="G620" s="12"/>
      <c r="H620" s="154"/>
      <c r="I620" s="12"/>
    </row>
    <row r="621" spans="1:9">
      <c r="A621" s="233"/>
      <c r="B621" s="123"/>
      <c r="C621" s="11"/>
      <c r="D621" s="80"/>
      <c r="G621" s="12"/>
      <c r="H621" s="154"/>
      <c r="I621" s="12"/>
    </row>
    <row r="622" spans="1:9">
      <c r="A622" s="233"/>
      <c r="B622" s="123"/>
      <c r="C622" s="11"/>
      <c r="D622" s="80"/>
      <c r="G622" s="12"/>
      <c r="H622" s="154"/>
      <c r="I622" s="12"/>
    </row>
    <row r="623" spans="1:9">
      <c r="A623" s="233"/>
      <c r="B623" s="123"/>
      <c r="C623" s="11"/>
      <c r="D623" s="80"/>
      <c r="G623" s="12"/>
      <c r="H623" s="154"/>
      <c r="I623" s="12"/>
    </row>
    <row r="624" spans="1:9">
      <c r="A624" s="233"/>
      <c r="B624" s="123"/>
      <c r="C624" s="11"/>
      <c r="D624" s="80"/>
      <c r="G624" s="12"/>
      <c r="H624" s="154"/>
      <c r="I624" s="12"/>
    </row>
    <row r="625" spans="1:9">
      <c r="A625" s="233"/>
      <c r="B625" s="123"/>
      <c r="C625" s="11"/>
      <c r="D625" s="80"/>
      <c r="G625" s="12"/>
      <c r="H625" s="154"/>
      <c r="I625" s="12"/>
    </row>
    <row r="626" spans="1:9">
      <c r="A626" s="233"/>
      <c r="B626" s="123"/>
      <c r="C626" s="11"/>
      <c r="D626" s="80"/>
      <c r="G626" s="12"/>
      <c r="H626" s="154"/>
      <c r="I626" s="12"/>
    </row>
    <row r="627" spans="1:9">
      <c r="A627" s="233"/>
      <c r="B627" s="123"/>
      <c r="C627" s="11"/>
      <c r="D627" s="80"/>
      <c r="G627" s="12"/>
      <c r="H627" s="154"/>
      <c r="I627" s="12"/>
    </row>
    <row r="628" spans="1:9">
      <c r="A628" s="233"/>
      <c r="B628" s="123"/>
      <c r="C628" s="11"/>
      <c r="D628" s="80"/>
      <c r="G628" s="12"/>
      <c r="H628" s="154"/>
      <c r="I628" s="12"/>
    </row>
    <row r="629" spans="1:9">
      <c r="A629" s="233"/>
      <c r="B629" s="123"/>
      <c r="C629" s="11"/>
      <c r="D629" s="80"/>
      <c r="G629" s="12"/>
      <c r="H629" s="154"/>
      <c r="I629" s="12"/>
    </row>
    <row r="630" spans="1:9">
      <c r="A630" s="233"/>
      <c r="B630" s="123"/>
      <c r="C630" s="11"/>
      <c r="D630" s="80"/>
      <c r="G630" s="12"/>
      <c r="H630" s="154"/>
      <c r="I630" s="12"/>
    </row>
    <row r="631" spans="1:9">
      <c r="A631" s="233"/>
      <c r="B631" s="123"/>
      <c r="C631" s="11"/>
      <c r="D631" s="80"/>
      <c r="G631" s="12"/>
      <c r="H631" s="154"/>
      <c r="I631" s="12"/>
    </row>
    <row r="632" spans="1:9">
      <c r="A632" s="233"/>
      <c r="B632" s="123"/>
      <c r="C632" s="11"/>
      <c r="D632" s="80"/>
      <c r="G632" s="12"/>
      <c r="H632" s="154"/>
      <c r="I632" s="12"/>
    </row>
    <row r="633" spans="1:9">
      <c r="A633" s="233"/>
      <c r="B633" s="123"/>
      <c r="C633" s="11"/>
      <c r="D633" s="80"/>
      <c r="G633" s="12"/>
      <c r="H633" s="154"/>
      <c r="I633" s="12"/>
    </row>
    <row r="634" spans="1:9">
      <c r="A634" s="233"/>
      <c r="B634" s="123"/>
      <c r="C634" s="11"/>
      <c r="D634" s="80"/>
      <c r="G634" s="12"/>
      <c r="H634" s="154"/>
      <c r="I634" s="12"/>
    </row>
    <row r="635" spans="1:9">
      <c r="A635" s="233"/>
      <c r="B635" s="123"/>
      <c r="C635" s="11"/>
      <c r="D635" s="80"/>
      <c r="G635" s="12"/>
      <c r="H635" s="154"/>
      <c r="I635" s="12"/>
    </row>
    <row r="636" spans="1:9">
      <c r="A636" s="233"/>
      <c r="B636" s="123"/>
      <c r="C636" s="11"/>
      <c r="D636" s="80"/>
      <c r="G636" s="12"/>
      <c r="H636" s="154"/>
      <c r="I636" s="12"/>
    </row>
    <row r="637" spans="1:9">
      <c r="A637" s="233"/>
      <c r="B637" s="123"/>
      <c r="C637" s="11"/>
      <c r="D637" s="80"/>
      <c r="G637" s="12"/>
      <c r="H637" s="154"/>
      <c r="I637" s="12"/>
    </row>
    <row r="638" spans="1:9">
      <c r="A638" s="233"/>
      <c r="B638" s="123"/>
      <c r="C638" s="11"/>
      <c r="D638" s="80"/>
      <c r="G638" s="12"/>
      <c r="H638" s="154"/>
      <c r="I638" s="12"/>
    </row>
    <row r="639" spans="1:9">
      <c r="A639" s="233"/>
      <c r="B639" s="123"/>
      <c r="C639" s="11"/>
      <c r="D639" s="80"/>
      <c r="G639" s="12"/>
      <c r="H639" s="154"/>
      <c r="I639" s="12"/>
    </row>
    <row r="640" spans="1:9">
      <c r="A640" s="233"/>
      <c r="B640" s="123"/>
      <c r="C640" s="11"/>
      <c r="D640" s="80"/>
      <c r="G640" s="12"/>
      <c r="H640" s="154"/>
      <c r="I640" s="12"/>
    </row>
    <row r="641" spans="1:9">
      <c r="A641" s="233"/>
      <c r="B641" s="123"/>
      <c r="C641" s="11"/>
      <c r="D641" s="80"/>
      <c r="G641" s="12"/>
      <c r="H641" s="154"/>
      <c r="I641" s="12"/>
    </row>
    <row r="642" spans="1:9">
      <c r="A642" s="233"/>
      <c r="B642" s="123"/>
      <c r="C642" s="11"/>
      <c r="D642" s="80"/>
      <c r="G642" s="12"/>
      <c r="H642" s="154"/>
      <c r="I642" s="12"/>
    </row>
    <row r="643" spans="1:9">
      <c r="A643" s="233"/>
      <c r="B643" s="123"/>
      <c r="C643" s="11"/>
      <c r="D643" s="80"/>
      <c r="G643" s="12"/>
      <c r="H643" s="154"/>
      <c r="I643" s="12"/>
    </row>
    <row r="644" spans="1:9">
      <c r="A644" s="233"/>
      <c r="B644" s="123"/>
      <c r="C644" s="11"/>
      <c r="D644" s="80"/>
      <c r="G644" s="12"/>
      <c r="H644" s="154"/>
      <c r="I644" s="12"/>
    </row>
    <row r="645" spans="1:9">
      <c r="A645" s="233"/>
      <c r="B645" s="123"/>
      <c r="C645" s="11"/>
      <c r="D645" s="80"/>
      <c r="G645" s="12"/>
      <c r="H645" s="154"/>
      <c r="I645" s="12"/>
    </row>
    <row r="646" spans="1:9">
      <c r="A646" s="233"/>
      <c r="B646" s="123"/>
      <c r="C646" s="11"/>
      <c r="D646" s="80"/>
      <c r="G646" s="12"/>
      <c r="H646" s="154"/>
      <c r="I646" s="12"/>
    </row>
    <row r="647" spans="1:9">
      <c r="A647" s="233"/>
      <c r="B647" s="123"/>
      <c r="C647" s="11"/>
      <c r="D647" s="80"/>
      <c r="G647" s="12"/>
      <c r="H647" s="154"/>
      <c r="I647" s="12"/>
    </row>
    <row r="648" spans="1:9">
      <c r="A648" s="233"/>
      <c r="B648" s="123"/>
      <c r="C648" s="11"/>
      <c r="D648" s="80"/>
      <c r="G648" s="12"/>
      <c r="H648" s="154"/>
      <c r="I648" s="12"/>
    </row>
    <row r="649" spans="1:9">
      <c r="A649" s="233"/>
      <c r="B649" s="123"/>
      <c r="C649" s="11"/>
      <c r="D649" s="80"/>
      <c r="G649" s="12"/>
      <c r="H649" s="154"/>
      <c r="I649" s="12"/>
    </row>
    <row r="650" spans="1:9">
      <c r="A650" s="233"/>
      <c r="B650" s="123"/>
      <c r="C650" s="11"/>
      <c r="D650" s="80"/>
      <c r="G650" s="12"/>
      <c r="H650" s="154"/>
      <c r="I650" s="12"/>
    </row>
    <row r="651" spans="1:9">
      <c r="A651" s="233"/>
      <c r="B651" s="123"/>
      <c r="C651" s="11"/>
      <c r="D651" s="80"/>
      <c r="G651" s="12"/>
      <c r="H651" s="154"/>
      <c r="I651" s="12"/>
    </row>
    <row r="652" spans="1:9">
      <c r="A652" s="233"/>
      <c r="B652" s="123"/>
      <c r="C652" s="11"/>
      <c r="D652" s="80"/>
      <c r="G652" s="12"/>
      <c r="H652" s="154"/>
      <c r="I652" s="12"/>
    </row>
    <row r="653" spans="1:9">
      <c r="A653" s="233"/>
      <c r="B653" s="123"/>
      <c r="C653" s="11"/>
      <c r="D653" s="80"/>
      <c r="G653" s="12"/>
      <c r="H653" s="154"/>
      <c r="I653" s="12"/>
    </row>
    <row r="654" spans="1:9">
      <c r="A654" s="233"/>
      <c r="B654" s="123"/>
      <c r="C654" s="11"/>
      <c r="D654" s="80"/>
      <c r="G654" s="12"/>
      <c r="H654" s="154"/>
      <c r="I654" s="12"/>
    </row>
    <row r="655" spans="1:9">
      <c r="A655" s="233"/>
      <c r="B655" s="123"/>
      <c r="C655" s="11"/>
      <c r="D655" s="80"/>
      <c r="G655" s="12"/>
      <c r="H655" s="154"/>
      <c r="I655" s="12"/>
    </row>
    <row r="656" spans="1:9">
      <c r="A656" s="233"/>
      <c r="B656" s="123"/>
      <c r="C656" s="11"/>
      <c r="D656" s="80"/>
      <c r="G656" s="12"/>
      <c r="H656" s="154"/>
      <c r="I656" s="12"/>
    </row>
    <row r="657" spans="1:9">
      <c r="A657" s="233"/>
      <c r="B657" s="123"/>
      <c r="C657" s="11"/>
      <c r="D657" s="80"/>
      <c r="G657" s="12"/>
      <c r="H657" s="154"/>
      <c r="I657" s="12"/>
    </row>
    <row r="658" spans="1:9">
      <c r="A658" s="233"/>
      <c r="B658" s="123"/>
      <c r="C658" s="11"/>
      <c r="D658" s="80"/>
      <c r="G658" s="12"/>
      <c r="H658" s="154"/>
      <c r="I658" s="12"/>
    </row>
    <row r="659" spans="1:9">
      <c r="A659" s="233"/>
      <c r="B659" s="123"/>
      <c r="C659" s="11"/>
      <c r="D659" s="80"/>
      <c r="G659" s="12"/>
      <c r="H659" s="154"/>
      <c r="I659" s="12"/>
    </row>
    <row r="660" spans="1:9">
      <c r="A660" s="233"/>
      <c r="B660" s="123"/>
      <c r="C660" s="11"/>
      <c r="D660" s="80"/>
      <c r="G660" s="12"/>
      <c r="H660" s="154"/>
      <c r="I660" s="12"/>
    </row>
    <row r="661" spans="1:9">
      <c r="A661" s="233"/>
      <c r="B661" s="123"/>
      <c r="C661" s="11"/>
      <c r="D661" s="80"/>
      <c r="G661" s="12"/>
      <c r="H661" s="154"/>
      <c r="I661" s="12"/>
    </row>
    <row r="662" spans="1:9">
      <c r="A662" s="233"/>
      <c r="B662" s="123"/>
      <c r="C662" s="11"/>
      <c r="D662" s="80"/>
      <c r="G662" s="12"/>
      <c r="H662" s="154"/>
      <c r="I662" s="12"/>
    </row>
    <row r="663" spans="1:9">
      <c r="A663" s="233"/>
      <c r="B663" s="123"/>
      <c r="C663" s="11"/>
      <c r="D663" s="80"/>
      <c r="G663" s="12"/>
      <c r="H663" s="154"/>
      <c r="I663" s="12"/>
    </row>
    <row r="664" spans="1:9">
      <c r="A664" s="233"/>
      <c r="B664" s="123"/>
      <c r="C664" s="11"/>
      <c r="D664" s="80"/>
      <c r="G664" s="12"/>
      <c r="H664" s="154"/>
      <c r="I664" s="12"/>
    </row>
    <row r="665" spans="1:9">
      <c r="A665" s="233"/>
      <c r="B665" s="123"/>
      <c r="C665" s="11"/>
      <c r="D665" s="80"/>
      <c r="G665" s="12"/>
      <c r="H665" s="154"/>
      <c r="I665" s="12"/>
    </row>
    <row r="666" spans="1:9">
      <c r="A666" s="233"/>
      <c r="B666" s="123"/>
      <c r="C666" s="11"/>
      <c r="D666" s="80"/>
      <c r="G666" s="12"/>
      <c r="H666" s="154"/>
      <c r="I666" s="12"/>
    </row>
    <row r="667" spans="1:9">
      <c r="A667" s="233"/>
      <c r="B667" s="123"/>
      <c r="C667" s="11"/>
      <c r="D667" s="80"/>
      <c r="G667" s="12"/>
      <c r="H667" s="154"/>
      <c r="I667" s="12"/>
    </row>
    <row r="668" spans="1:9">
      <c r="A668" s="233"/>
      <c r="B668" s="123"/>
      <c r="C668" s="11"/>
      <c r="D668" s="80"/>
      <c r="G668" s="12"/>
      <c r="H668" s="154"/>
      <c r="I668" s="12"/>
    </row>
    <row r="669" spans="1:9">
      <c r="A669" s="233"/>
      <c r="B669" s="123"/>
      <c r="C669" s="11"/>
      <c r="D669" s="80"/>
      <c r="G669" s="12"/>
      <c r="H669" s="154"/>
      <c r="I669" s="12"/>
    </row>
    <row r="670" spans="1:9">
      <c r="A670" s="233"/>
      <c r="B670" s="123"/>
      <c r="C670" s="11"/>
      <c r="D670" s="80"/>
      <c r="G670" s="12"/>
      <c r="H670" s="154"/>
      <c r="I670" s="12"/>
    </row>
    <row r="671" spans="1:9">
      <c r="A671" s="233"/>
      <c r="B671" s="123"/>
      <c r="C671" s="11"/>
      <c r="D671" s="80"/>
      <c r="G671" s="12"/>
      <c r="H671" s="154"/>
      <c r="I671" s="12"/>
    </row>
    <row r="672" spans="1:9">
      <c r="A672" s="233"/>
      <c r="B672" s="123"/>
      <c r="C672" s="11"/>
      <c r="D672" s="80"/>
      <c r="G672" s="12"/>
      <c r="H672" s="154"/>
      <c r="I672" s="12"/>
    </row>
    <row r="673" spans="1:9">
      <c r="A673" s="233"/>
      <c r="B673" s="123"/>
      <c r="C673" s="11"/>
      <c r="D673" s="80"/>
      <c r="G673" s="12"/>
      <c r="H673" s="154"/>
      <c r="I673" s="12"/>
    </row>
    <row r="674" spans="1:9">
      <c r="A674" s="233"/>
      <c r="B674" s="123"/>
      <c r="C674" s="11"/>
      <c r="D674" s="80"/>
      <c r="G674" s="12"/>
      <c r="H674" s="154"/>
      <c r="I674" s="12"/>
    </row>
    <row r="675" spans="1:9">
      <c r="A675" s="233"/>
      <c r="B675" s="123"/>
      <c r="C675" s="11"/>
      <c r="D675" s="80"/>
      <c r="G675" s="12"/>
      <c r="H675" s="154"/>
      <c r="I675" s="12"/>
    </row>
    <row r="676" spans="1:9">
      <c r="A676" s="233"/>
      <c r="B676" s="123"/>
      <c r="C676" s="11"/>
      <c r="D676" s="80"/>
      <c r="G676" s="12"/>
      <c r="H676" s="154"/>
      <c r="I676" s="12"/>
    </row>
    <row r="677" spans="1:9">
      <c r="A677" s="233"/>
      <c r="B677" s="123"/>
      <c r="C677" s="11"/>
      <c r="D677" s="80"/>
      <c r="G677" s="12"/>
      <c r="H677" s="154"/>
      <c r="I677" s="12"/>
    </row>
    <row r="678" spans="1:9">
      <c r="A678" s="233"/>
      <c r="B678" s="123"/>
      <c r="C678" s="11"/>
      <c r="D678" s="80"/>
      <c r="G678" s="12"/>
      <c r="H678" s="154"/>
      <c r="I678" s="12"/>
    </row>
    <row r="679" spans="1:9">
      <c r="A679" s="233"/>
      <c r="B679" s="123"/>
      <c r="C679" s="11"/>
      <c r="D679" s="80"/>
      <c r="G679" s="12"/>
      <c r="H679" s="154"/>
      <c r="I679" s="12"/>
    </row>
    <row r="680" spans="1:9">
      <c r="A680" s="233"/>
      <c r="B680" s="123"/>
      <c r="C680" s="11"/>
      <c r="D680" s="80"/>
      <c r="G680" s="12"/>
      <c r="H680" s="154"/>
      <c r="I680" s="12"/>
    </row>
    <row r="681" spans="1:9">
      <c r="A681" s="233"/>
      <c r="B681" s="123"/>
      <c r="C681" s="11"/>
      <c r="D681" s="80"/>
      <c r="G681" s="12"/>
      <c r="H681" s="154"/>
      <c r="I681" s="12"/>
    </row>
    <row r="682" spans="1:9">
      <c r="A682" s="233"/>
      <c r="B682" s="123"/>
      <c r="C682" s="11"/>
      <c r="D682" s="80"/>
      <c r="G682" s="12"/>
      <c r="H682" s="154"/>
      <c r="I682" s="12"/>
    </row>
    <row r="683" spans="1:9">
      <c r="A683" s="233"/>
      <c r="B683" s="123"/>
      <c r="C683" s="11"/>
      <c r="D683" s="80"/>
      <c r="G683" s="12"/>
      <c r="H683" s="154"/>
      <c r="I683" s="12"/>
    </row>
    <row r="684" spans="1:9">
      <c r="A684" s="233"/>
      <c r="B684" s="123"/>
      <c r="C684" s="11"/>
      <c r="D684" s="80"/>
      <c r="G684" s="12"/>
      <c r="H684" s="154"/>
      <c r="I684" s="12"/>
    </row>
    <row r="685" spans="1:9">
      <c r="A685" s="233"/>
      <c r="B685" s="123"/>
      <c r="C685" s="11"/>
      <c r="D685" s="80"/>
      <c r="G685" s="12"/>
      <c r="H685" s="154"/>
      <c r="I685" s="12"/>
    </row>
    <row r="686" spans="1:9">
      <c r="A686" s="233"/>
      <c r="B686" s="123"/>
      <c r="C686" s="11"/>
      <c r="D686" s="80"/>
      <c r="G686" s="12"/>
      <c r="H686" s="154"/>
      <c r="I686" s="12"/>
    </row>
    <row r="687" spans="1:9">
      <c r="A687" s="233"/>
      <c r="B687" s="123"/>
      <c r="C687" s="11"/>
      <c r="D687" s="80"/>
      <c r="G687" s="12"/>
      <c r="H687" s="154"/>
      <c r="I687" s="12"/>
    </row>
    <row r="688" spans="1:9">
      <c r="A688" s="233"/>
      <c r="B688" s="123"/>
      <c r="C688" s="11"/>
      <c r="D688" s="80"/>
      <c r="G688" s="12"/>
      <c r="H688" s="154"/>
      <c r="I688" s="12"/>
    </row>
    <row r="689" spans="1:9">
      <c r="A689" s="233"/>
      <c r="B689" s="123"/>
      <c r="C689" s="11"/>
      <c r="D689" s="80"/>
      <c r="G689" s="12"/>
      <c r="H689" s="154"/>
      <c r="I689" s="12"/>
    </row>
    <row r="690" spans="1:9">
      <c r="A690" s="233"/>
      <c r="B690" s="123"/>
      <c r="C690" s="11"/>
      <c r="D690" s="80"/>
      <c r="G690" s="12"/>
      <c r="H690" s="154"/>
      <c r="I690" s="12"/>
    </row>
    <row r="691" spans="1:9">
      <c r="A691" s="233"/>
      <c r="B691" s="123"/>
      <c r="C691" s="11"/>
      <c r="D691" s="80"/>
      <c r="G691" s="12"/>
      <c r="H691" s="154"/>
      <c r="I691" s="12"/>
    </row>
    <row r="692" spans="1:9">
      <c r="A692" s="233"/>
      <c r="B692" s="123"/>
      <c r="C692" s="11"/>
      <c r="D692" s="80"/>
      <c r="G692" s="12"/>
      <c r="H692" s="154"/>
      <c r="I692" s="12"/>
    </row>
    <row r="693" spans="1:9">
      <c r="A693" s="233"/>
      <c r="B693" s="123"/>
      <c r="C693" s="11"/>
      <c r="D693" s="80"/>
      <c r="G693" s="12"/>
      <c r="H693" s="154"/>
      <c r="I693" s="12"/>
    </row>
    <row r="694" spans="1:9">
      <c r="A694" s="233"/>
      <c r="B694" s="123"/>
      <c r="C694" s="11"/>
      <c r="D694" s="80"/>
      <c r="G694" s="12"/>
      <c r="H694" s="154"/>
      <c r="I694" s="12"/>
    </row>
    <row r="695" spans="1:9">
      <c r="A695" s="233"/>
      <c r="B695" s="123"/>
      <c r="C695" s="11"/>
      <c r="D695" s="80"/>
      <c r="G695" s="12"/>
      <c r="H695" s="154"/>
      <c r="I695" s="12"/>
    </row>
    <row r="696" spans="1:9">
      <c r="A696" s="233"/>
      <c r="B696" s="123"/>
      <c r="C696" s="11"/>
      <c r="D696" s="80"/>
      <c r="G696" s="12"/>
      <c r="H696" s="154"/>
      <c r="I696" s="12"/>
    </row>
    <row r="697" spans="1:9">
      <c r="A697" s="233"/>
      <c r="B697" s="123"/>
      <c r="C697" s="11"/>
      <c r="D697" s="80"/>
      <c r="G697" s="12"/>
      <c r="H697" s="154"/>
      <c r="I697" s="12"/>
    </row>
    <row r="698" spans="1:9">
      <c r="A698" s="233"/>
      <c r="B698" s="123"/>
      <c r="C698" s="11"/>
      <c r="D698" s="80"/>
      <c r="G698" s="12"/>
      <c r="H698" s="154"/>
      <c r="I698" s="12"/>
    </row>
    <row r="699" spans="1:9">
      <c r="A699" s="233"/>
      <c r="B699" s="123"/>
      <c r="C699" s="11"/>
      <c r="D699" s="80"/>
      <c r="G699" s="12"/>
      <c r="H699" s="154"/>
      <c r="I699" s="12"/>
    </row>
    <row r="700" spans="1:9">
      <c r="A700" s="233"/>
      <c r="B700" s="123"/>
      <c r="C700" s="11"/>
      <c r="D700" s="80"/>
      <c r="G700" s="12"/>
      <c r="H700" s="154"/>
      <c r="I700" s="12"/>
    </row>
    <row r="701" spans="1:9">
      <c r="A701" s="233"/>
      <c r="B701" s="123"/>
      <c r="C701" s="11"/>
      <c r="D701" s="80"/>
      <c r="G701" s="12"/>
      <c r="H701" s="154"/>
      <c r="I701" s="12"/>
    </row>
    <row r="702" spans="1:9">
      <c r="A702" s="233"/>
      <c r="B702" s="123"/>
      <c r="C702" s="11"/>
      <c r="D702" s="80"/>
      <c r="G702" s="12"/>
      <c r="H702" s="154"/>
      <c r="I702" s="12"/>
    </row>
    <row r="703" spans="1:9">
      <c r="A703" s="233"/>
      <c r="B703" s="123"/>
      <c r="C703" s="11"/>
      <c r="D703" s="80"/>
      <c r="G703" s="12"/>
      <c r="H703" s="154"/>
      <c r="I703" s="12"/>
    </row>
    <row r="704" spans="1:9">
      <c r="A704" s="233"/>
      <c r="B704" s="123"/>
      <c r="C704" s="11"/>
      <c r="D704" s="80"/>
      <c r="G704" s="12"/>
      <c r="H704" s="154"/>
      <c r="I704" s="12"/>
    </row>
    <row r="705" spans="1:9">
      <c r="A705" s="233"/>
      <c r="B705" s="123"/>
      <c r="C705" s="11"/>
      <c r="D705" s="80"/>
      <c r="G705" s="12"/>
      <c r="H705" s="154"/>
      <c r="I705" s="12"/>
    </row>
    <row r="706" spans="1:9">
      <c r="A706" s="233"/>
      <c r="B706" s="123"/>
      <c r="C706" s="11"/>
      <c r="D706" s="80"/>
      <c r="G706" s="12"/>
      <c r="H706" s="154"/>
      <c r="I706" s="12"/>
    </row>
    <row r="707" spans="1:9">
      <c r="A707" s="233"/>
      <c r="B707" s="123"/>
      <c r="C707" s="11"/>
      <c r="D707" s="80"/>
      <c r="G707" s="12"/>
      <c r="H707" s="154"/>
      <c r="I707" s="12"/>
    </row>
    <row r="708" spans="1:9">
      <c r="A708" s="233"/>
      <c r="B708" s="123"/>
      <c r="C708" s="11"/>
      <c r="D708" s="80"/>
      <c r="G708" s="12"/>
      <c r="H708" s="154"/>
      <c r="I708" s="12"/>
    </row>
    <row r="709" spans="1:9">
      <c r="A709" s="233"/>
      <c r="B709" s="123"/>
      <c r="C709" s="11"/>
      <c r="D709" s="80"/>
      <c r="G709" s="12"/>
      <c r="H709" s="154"/>
      <c r="I709" s="12"/>
    </row>
    <row r="710" spans="1:9">
      <c r="A710" s="233"/>
      <c r="B710" s="123"/>
      <c r="C710" s="11"/>
      <c r="D710" s="80"/>
      <c r="G710" s="12"/>
      <c r="H710" s="154"/>
      <c r="I710" s="12"/>
    </row>
    <row r="711" spans="1:9">
      <c r="A711" s="233"/>
      <c r="B711" s="123"/>
      <c r="C711" s="11"/>
      <c r="D711" s="80"/>
      <c r="G711" s="12"/>
      <c r="H711" s="154"/>
      <c r="I711" s="12"/>
    </row>
    <row r="712" spans="1:9">
      <c r="A712" s="233"/>
      <c r="B712" s="123"/>
      <c r="C712" s="11"/>
      <c r="D712" s="80"/>
      <c r="G712" s="12"/>
      <c r="H712" s="154"/>
      <c r="I712" s="12"/>
    </row>
    <row r="713" spans="1:9">
      <c r="A713" s="233"/>
      <c r="B713" s="123"/>
      <c r="C713" s="11"/>
      <c r="D713" s="80"/>
      <c r="G713" s="12"/>
      <c r="H713" s="154"/>
      <c r="I713" s="12"/>
    </row>
    <row r="714" spans="1:9">
      <c r="A714" s="233"/>
      <c r="B714" s="123"/>
      <c r="C714" s="11"/>
      <c r="D714" s="80"/>
      <c r="G714" s="12"/>
      <c r="H714" s="154"/>
      <c r="I714" s="12"/>
    </row>
    <row r="715" spans="1:9">
      <c r="A715" s="233"/>
      <c r="B715" s="123"/>
      <c r="C715" s="11"/>
      <c r="D715" s="80"/>
      <c r="G715" s="12"/>
      <c r="H715" s="154"/>
      <c r="I715" s="12"/>
    </row>
    <row r="716" spans="1:9">
      <c r="A716" s="233"/>
      <c r="B716" s="123"/>
      <c r="C716" s="11"/>
      <c r="D716" s="80"/>
      <c r="G716" s="12"/>
      <c r="H716" s="154"/>
      <c r="I716" s="12"/>
    </row>
    <row r="717" spans="1:9">
      <c r="A717" s="233"/>
      <c r="B717" s="123"/>
      <c r="C717" s="11"/>
      <c r="D717" s="80"/>
      <c r="G717" s="12"/>
      <c r="H717" s="154"/>
      <c r="I717" s="12"/>
    </row>
    <row r="718" spans="1:9">
      <c r="A718" s="233"/>
      <c r="B718" s="123"/>
      <c r="C718" s="11"/>
      <c r="D718" s="80"/>
      <c r="G718" s="12"/>
      <c r="H718" s="154"/>
      <c r="I718" s="12"/>
    </row>
    <row r="719" spans="1:9">
      <c r="A719" s="233"/>
      <c r="B719" s="123"/>
      <c r="C719" s="11"/>
      <c r="D719" s="80"/>
      <c r="G719" s="12"/>
      <c r="H719" s="154"/>
      <c r="I719" s="12"/>
    </row>
    <row r="720" spans="1:9">
      <c r="A720" s="233"/>
      <c r="B720" s="123"/>
      <c r="C720" s="11"/>
      <c r="D720" s="80"/>
      <c r="G720" s="12"/>
      <c r="H720" s="154"/>
      <c r="I720" s="12"/>
    </row>
    <row r="721" spans="1:9">
      <c r="A721" s="233"/>
      <c r="B721" s="123"/>
      <c r="C721" s="11"/>
      <c r="D721" s="80"/>
      <c r="G721" s="12"/>
      <c r="H721" s="154"/>
      <c r="I721" s="12"/>
    </row>
    <row r="722" spans="1:9">
      <c r="A722" s="233"/>
      <c r="B722" s="123"/>
      <c r="C722" s="11"/>
      <c r="D722" s="80"/>
      <c r="G722" s="12"/>
      <c r="H722" s="154"/>
      <c r="I722" s="12"/>
    </row>
    <row r="723" spans="1:9">
      <c r="A723" s="233"/>
      <c r="B723" s="123"/>
      <c r="C723" s="11"/>
      <c r="D723" s="80"/>
      <c r="G723" s="12"/>
      <c r="H723" s="154"/>
      <c r="I723" s="12"/>
    </row>
    <row r="724" spans="1:9">
      <c r="A724" s="233"/>
      <c r="B724" s="123"/>
      <c r="C724" s="11"/>
      <c r="D724" s="80"/>
      <c r="G724" s="12"/>
      <c r="H724" s="154"/>
      <c r="I724" s="12"/>
    </row>
    <row r="725" spans="1:9">
      <c r="A725" s="233"/>
      <c r="B725" s="123"/>
      <c r="C725" s="11"/>
      <c r="D725" s="80"/>
      <c r="G725" s="12"/>
      <c r="H725" s="154"/>
      <c r="I725" s="12"/>
    </row>
    <row r="726" spans="1:9">
      <c r="A726" s="233"/>
      <c r="B726" s="123"/>
      <c r="C726" s="11"/>
      <c r="D726" s="80"/>
      <c r="G726" s="12"/>
      <c r="H726" s="154"/>
      <c r="I726" s="12"/>
    </row>
    <row r="727" spans="1:9">
      <c r="A727" s="233"/>
      <c r="B727" s="123"/>
      <c r="C727" s="11"/>
      <c r="D727" s="80"/>
      <c r="G727" s="12"/>
      <c r="H727" s="154"/>
      <c r="I727" s="12"/>
    </row>
    <row r="728" spans="1:9">
      <c r="A728" s="233"/>
      <c r="B728" s="123"/>
      <c r="C728" s="11"/>
      <c r="D728" s="80"/>
      <c r="G728" s="12"/>
      <c r="H728" s="154"/>
      <c r="I728" s="12"/>
    </row>
    <row r="729" spans="1:9">
      <c r="A729" s="233"/>
      <c r="B729" s="123"/>
      <c r="C729" s="11"/>
      <c r="D729" s="80"/>
      <c r="G729" s="12"/>
      <c r="H729" s="154"/>
      <c r="I729" s="12"/>
    </row>
    <row r="730" spans="1:9">
      <c r="A730" s="233"/>
      <c r="B730" s="123"/>
      <c r="C730" s="11"/>
      <c r="D730" s="80"/>
      <c r="G730" s="12"/>
      <c r="H730" s="154"/>
      <c r="I730" s="12"/>
    </row>
    <row r="731" spans="1:9">
      <c r="A731" s="233"/>
      <c r="B731" s="123"/>
      <c r="C731" s="11"/>
      <c r="D731" s="80"/>
      <c r="G731" s="12"/>
      <c r="H731" s="154"/>
      <c r="I731" s="12"/>
    </row>
    <row r="732" spans="1:9">
      <c r="A732" s="233"/>
      <c r="B732" s="123"/>
      <c r="C732" s="11"/>
      <c r="D732" s="80"/>
      <c r="G732" s="12"/>
      <c r="H732" s="154"/>
      <c r="I732" s="12"/>
    </row>
    <row r="733" spans="1:9">
      <c r="A733" s="233"/>
      <c r="B733" s="123"/>
      <c r="C733" s="11"/>
      <c r="D733" s="80"/>
      <c r="G733" s="12"/>
      <c r="H733" s="154"/>
      <c r="I733" s="12"/>
    </row>
    <row r="734" spans="1:9">
      <c r="A734" s="233"/>
      <c r="B734" s="123"/>
      <c r="C734" s="11"/>
      <c r="D734" s="80"/>
      <c r="G734" s="12"/>
      <c r="H734" s="154"/>
      <c r="I734" s="12"/>
    </row>
    <row r="735" spans="1:9">
      <c r="A735" s="233"/>
      <c r="B735" s="123"/>
      <c r="C735" s="11"/>
      <c r="D735" s="80"/>
      <c r="G735" s="12"/>
      <c r="H735" s="154"/>
      <c r="I735" s="12"/>
    </row>
    <row r="736" spans="1:9">
      <c r="A736" s="233"/>
      <c r="B736" s="123"/>
      <c r="C736" s="11"/>
      <c r="D736" s="80"/>
      <c r="G736" s="12"/>
      <c r="H736" s="154"/>
      <c r="I736" s="12"/>
    </row>
    <row r="737" spans="1:9">
      <c r="A737" s="233"/>
      <c r="B737" s="123"/>
      <c r="C737" s="11"/>
      <c r="D737" s="80"/>
      <c r="G737" s="12"/>
      <c r="H737" s="154"/>
      <c r="I737" s="12"/>
    </row>
    <row r="738" spans="1:9">
      <c r="A738" s="233"/>
      <c r="B738" s="123"/>
      <c r="C738" s="11"/>
      <c r="D738" s="80"/>
      <c r="G738" s="12"/>
      <c r="H738" s="154"/>
      <c r="I738" s="12"/>
    </row>
    <row r="739" spans="1:9">
      <c r="A739" s="233"/>
      <c r="B739" s="123"/>
      <c r="C739" s="11"/>
      <c r="D739" s="80"/>
      <c r="G739" s="12"/>
      <c r="H739" s="154"/>
      <c r="I739" s="12"/>
    </row>
    <row r="740" spans="1:9">
      <c r="A740" s="233"/>
      <c r="B740" s="123"/>
      <c r="C740" s="11"/>
      <c r="D740" s="80"/>
      <c r="G740" s="12"/>
      <c r="H740" s="154"/>
      <c r="I740" s="12"/>
    </row>
    <row r="741" spans="1:9">
      <c r="A741" s="233"/>
      <c r="B741" s="123"/>
      <c r="C741" s="11"/>
      <c r="D741" s="80"/>
      <c r="G741" s="12"/>
      <c r="H741" s="154"/>
      <c r="I741" s="12"/>
    </row>
    <row r="742" spans="1:9">
      <c r="A742" s="233"/>
      <c r="B742" s="123"/>
      <c r="C742" s="11"/>
      <c r="D742" s="80"/>
      <c r="G742" s="12"/>
      <c r="H742" s="154"/>
      <c r="I742" s="12"/>
    </row>
    <row r="743" spans="1:9">
      <c r="A743" s="233"/>
      <c r="B743" s="123"/>
      <c r="C743" s="11"/>
      <c r="D743" s="80"/>
      <c r="G743" s="12"/>
      <c r="H743" s="154"/>
      <c r="I743" s="12"/>
    </row>
    <row r="744" spans="1:9">
      <c r="A744" s="233"/>
      <c r="B744" s="123"/>
      <c r="C744" s="11"/>
      <c r="D744" s="80"/>
      <c r="G744" s="12"/>
      <c r="H744" s="154"/>
      <c r="I744" s="12"/>
    </row>
    <row r="745" spans="1:9">
      <c r="A745" s="233"/>
      <c r="B745" s="123"/>
      <c r="C745" s="11"/>
      <c r="D745" s="80"/>
      <c r="G745" s="12"/>
      <c r="H745" s="154"/>
      <c r="I745" s="12"/>
    </row>
    <row r="746" spans="1:9">
      <c r="A746" s="233"/>
      <c r="B746" s="123"/>
      <c r="C746" s="11"/>
      <c r="D746" s="80"/>
      <c r="G746" s="12"/>
      <c r="H746" s="154"/>
      <c r="I746" s="12"/>
    </row>
    <row r="747" spans="1:9">
      <c r="A747" s="233"/>
      <c r="B747" s="123"/>
      <c r="C747" s="11"/>
      <c r="D747" s="80"/>
      <c r="G747" s="12"/>
      <c r="H747" s="154"/>
      <c r="I747" s="12"/>
    </row>
    <row r="748" spans="1:9">
      <c r="A748" s="233"/>
      <c r="B748" s="123"/>
      <c r="C748" s="11"/>
      <c r="D748" s="80"/>
      <c r="G748" s="12"/>
      <c r="H748" s="154"/>
      <c r="I748" s="12"/>
    </row>
    <row r="749" spans="1:9">
      <c r="A749" s="233"/>
      <c r="B749" s="123"/>
      <c r="C749" s="11"/>
      <c r="D749" s="80"/>
      <c r="G749" s="12"/>
      <c r="H749" s="154"/>
      <c r="I749" s="12"/>
    </row>
    <row r="750" spans="1:9">
      <c r="A750" s="233"/>
      <c r="B750" s="123"/>
      <c r="C750" s="11"/>
      <c r="D750" s="80"/>
      <c r="G750" s="12"/>
      <c r="H750" s="154"/>
      <c r="I750" s="12"/>
    </row>
    <row r="751" spans="1:9">
      <c r="A751" s="233"/>
      <c r="B751" s="123"/>
      <c r="C751" s="11"/>
      <c r="D751" s="80"/>
      <c r="G751" s="12"/>
      <c r="H751" s="154"/>
      <c r="I751" s="12"/>
    </row>
    <row r="752" spans="1:9">
      <c r="A752" s="233"/>
      <c r="B752" s="123"/>
      <c r="C752" s="11"/>
      <c r="D752" s="80"/>
      <c r="G752" s="12"/>
      <c r="H752" s="154"/>
      <c r="I752" s="12"/>
    </row>
    <row r="753" spans="1:9">
      <c r="A753" s="233"/>
      <c r="B753" s="123"/>
      <c r="C753" s="11"/>
      <c r="D753" s="80"/>
      <c r="G753" s="12"/>
      <c r="H753" s="154"/>
      <c r="I753" s="12"/>
    </row>
    <row r="754" spans="1:9">
      <c r="A754" s="233"/>
      <c r="B754" s="123"/>
      <c r="C754" s="11"/>
      <c r="D754" s="80"/>
      <c r="G754" s="12"/>
      <c r="H754" s="154"/>
      <c r="I754" s="12"/>
    </row>
    <row r="755" spans="1:9">
      <c r="A755" s="233"/>
      <c r="B755" s="123"/>
      <c r="C755" s="11"/>
      <c r="D755" s="80"/>
      <c r="G755" s="12"/>
      <c r="H755" s="154"/>
      <c r="I755" s="12"/>
    </row>
    <row r="756" spans="1:9">
      <c r="A756" s="233"/>
      <c r="B756" s="123"/>
      <c r="C756" s="11"/>
      <c r="D756" s="80"/>
      <c r="G756" s="12"/>
      <c r="H756" s="154"/>
      <c r="I756" s="12"/>
    </row>
    <row r="757" spans="1:9">
      <c r="A757" s="233"/>
      <c r="B757" s="123"/>
      <c r="C757" s="11"/>
      <c r="D757" s="80"/>
      <c r="G757" s="12"/>
      <c r="H757" s="154"/>
      <c r="I757" s="12"/>
    </row>
    <row r="758" spans="1:9">
      <c r="A758" s="233"/>
      <c r="B758" s="123"/>
      <c r="C758" s="11"/>
      <c r="D758" s="80"/>
      <c r="G758" s="12"/>
      <c r="H758" s="154"/>
      <c r="I758" s="12"/>
    </row>
    <row r="759" spans="1:9">
      <c r="A759" s="233"/>
      <c r="B759" s="123"/>
      <c r="C759" s="11"/>
      <c r="D759" s="80"/>
      <c r="G759" s="12"/>
      <c r="H759" s="154"/>
      <c r="I759" s="12"/>
    </row>
    <row r="760" spans="1:9">
      <c r="A760" s="233"/>
      <c r="B760" s="123"/>
      <c r="C760" s="11"/>
      <c r="D760" s="80"/>
      <c r="G760" s="12"/>
      <c r="H760" s="154"/>
      <c r="I760" s="12"/>
    </row>
    <row r="761" spans="1:9">
      <c r="A761" s="233"/>
      <c r="B761" s="123"/>
      <c r="C761" s="11"/>
      <c r="D761" s="80"/>
      <c r="G761" s="12"/>
      <c r="H761" s="154"/>
      <c r="I761" s="12"/>
    </row>
    <row r="762" spans="1:9">
      <c r="A762" s="233"/>
      <c r="B762" s="123"/>
      <c r="C762" s="11"/>
      <c r="D762" s="80"/>
      <c r="G762" s="12"/>
      <c r="H762" s="154"/>
      <c r="I762" s="12"/>
    </row>
    <row r="763" spans="1:9">
      <c r="A763" s="233"/>
      <c r="B763" s="123"/>
      <c r="C763" s="11"/>
      <c r="D763" s="80"/>
      <c r="G763" s="12"/>
      <c r="H763" s="154"/>
      <c r="I763" s="12"/>
    </row>
    <row r="764" spans="1:9">
      <c r="A764" s="233"/>
      <c r="B764" s="123"/>
      <c r="C764" s="11"/>
      <c r="D764" s="80"/>
      <c r="G764" s="12"/>
      <c r="H764" s="154"/>
      <c r="I764" s="12"/>
    </row>
    <row r="765" spans="1:9">
      <c r="A765" s="233"/>
      <c r="B765" s="123"/>
      <c r="C765" s="11"/>
      <c r="D765" s="80"/>
      <c r="G765" s="12"/>
      <c r="H765" s="154"/>
      <c r="I765" s="12"/>
    </row>
    <row r="766" spans="1:9">
      <c r="A766" s="233"/>
      <c r="B766" s="123"/>
      <c r="C766" s="11"/>
      <c r="D766" s="80"/>
      <c r="G766" s="12"/>
      <c r="H766" s="154"/>
      <c r="I766" s="12"/>
    </row>
    <row r="767" spans="1:9">
      <c r="A767" s="233"/>
      <c r="B767" s="123"/>
      <c r="C767" s="11"/>
      <c r="D767" s="80"/>
      <c r="G767" s="12"/>
      <c r="H767" s="154"/>
      <c r="I767" s="12"/>
    </row>
    <row r="768" spans="1:9">
      <c r="A768" s="233"/>
      <c r="B768" s="123"/>
      <c r="C768" s="11"/>
      <c r="D768" s="80"/>
      <c r="G768" s="12"/>
      <c r="H768" s="154"/>
      <c r="I768" s="12"/>
    </row>
    <row r="769" spans="1:9">
      <c r="A769" s="233"/>
      <c r="B769" s="123"/>
      <c r="C769" s="11"/>
      <c r="D769" s="80"/>
      <c r="G769" s="12"/>
      <c r="H769" s="154"/>
      <c r="I769" s="12"/>
    </row>
    <row r="770" spans="1:9">
      <c r="A770" s="233"/>
      <c r="B770" s="123"/>
      <c r="C770" s="11"/>
      <c r="D770" s="80"/>
      <c r="G770" s="12"/>
      <c r="H770" s="154"/>
      <c r="I770" s="12"/>
    </row>
    <row r="771" spans="1:9">
      <c r="A771" s="233"/>
      <c r="B771" s="123"/>
      <c r="C771" s="11"/>
      <c r="D771" s="80"/>
      <c r="G771" s="12"/>
      <c r="H771" s="154"/>
      <c r="I771" s="12"/>
    </row>
    <row r="772" spans="1:9">
      <c r="A772" s="233"/>
      <c r="B772" s="123"/>
      <c r="C772" s="11"/>
      <c r="D772" s="80"/>
      <c r="G772" s="12"/>
      <c r="H772" s="154"/>
      <c r="I772" s="12"/>
    </row>
    <row r="773" spans="1:9">
      <c r="A773" s="233"/>
      <c r="B773" s="123"/>
      <c r="C773" s="11"/>
      <c r="D773" s="80"/>
      <c r="G773" s="12"/>
      <c r="H773" s="154"/>
      <c r="I773" s="12"/>
    </row>
    <row r="774" spans="1:9">
      <c r="A774" s="233"/>
      <c r="B774" s="123"/>
      <c r="C774" s="11"/>
      <c r="D774" s="80"/>
      <c r="G774" s="12"/>
      <c r="H774" s="154"/>
      <c r="I774" s="12"/>
    </row>
    <row r="775" spans="1:9">
      <c r="A775" s="233"/>
      <c r="B775" s="123"/>
      <c r="C775" s="11"/>
      <c r="D775" s="80"/>
      <c r="G775" s="12"/>
      <c r="H775" s="154"/>
      <c r="I775" s="12"/>
    </row>
    <row r="776" spans="1:9">
      <c r="A776" s="233"/>
      <c r="B776" s="123"/>
      <c r="C776" s="11"/>
      <c r="D776" s="80"/>
      <c r="G776" s="12"/>
      <c r="H776" s="154"/>
      <c r="I776" s="12"/>
    </row>
    <row r="777" spans="1:9">
      <c r="A777" s="233"/>
      <c r="B777" s="123"/>
      <c r="C777" s="11"/>
      <c r="D777" s="80"/>
      <c r="G777" s="12"/>
      <c r="H777" s="154"/>
      <c r="I777" s="12"/>
    </row>
    <row r="778" spans="1:9">
      <c r="A778" s="233"/>
      <c r="B778" s="123"/>
      <c r="C778" s="11"/>
      <c r="D778" s="80"/>
      <c r="G778" s="12"/>
      <c r="H778" s="154"/>
      <c r="I778" s="12"/>
    </row>
    <row r="779" spans="1:9">
      <c r="A779" s="233"/>
      <c r="B779" s="123"/>
      <c r="C779" s="11"/>
      <c r="D779" s="80"/>
      <c r="G779" s="12"/>
      <c r="H779" s="154"/>
      <c r="I779" s="12"/>
    </row>
    <row r="780" spans="1:9">
      <c r="A780" s="233"/>
      <c r="B780" s="123"/>
      <c r="C780" s="11"/>
      <c r="D780" s="80"/>
      <c r="G780" s="12"/>
      <c r="H780" s="154"/>
      <c r="I780" s="12"/>
    </row>
    <row r="781" spans="1:9">
      <c r="A781" s="233"/>
      <c r="B781" s="123"/>
      <c r="C781" s="11"/>
      <c r="D781" s="80"/>
      <c r="G781" s="12"/>
      <c r="H781" s="154"/>
      <c r="I781" s="12"/>
    </row>
    <row r="782" spans="1:9">
      <c r="A782" s="233"/>
      <c r="B782" s="123"/>
      <c r="C782" s="11"/>
      <c r="D782" s="80"/>
      <c r="G782" s="12"/>
      <c r="H782" s="154"/>
      <c r="I782" s="12"/>
    </row>
    <row r="783" spans="1:9">
      <c r="A783" s="233"/>
      <c r="B783" s="123"/>
      <c r="C783" s="11"/>
      <c r="D783" s="80"/>
      <c r="G783" s="12"/>
      <c r="H783" s="154"/>
      <c r="I783" s="12"/>
    </row>
    <row r="784" spans="1:9">
      <c r="A784" s="233"/>
      <c r="B784" s="123"/>
      <c r="C784" s="11"/>
      <c r="D784" s="80"/>
      <c r="G784" s="12"/>
      <c r="H784" s="154"/>
      <c r="I784" s="12"/>
    </row>
    <row r="785" spans="1:9">
      <c r="A785" s="233"/>
      <c r="B785" s="123"/>
      <c r="C785" s="11"/>
      <c r="D785" s="80"/>
      <c r="G785" s="12"/>
      <c r="H785" s="154"/>
      <c r="I785" s="12"/>
    </row>
    <row r="786" spans="1:9">
      <c r="A786" s="233"/>
      <c r="B786" s="123"/>
      <c r="C786" s="11"/>
      <c r="D786" s="80"/>
      <c r="G786" s="12"/>
      <c r="H786" s="154"/>
      <c r="I786" s="12"/>
    </row>
    <row r="787" spans="1:9">
      <c r="A787" s="233"/>
      <c r="B787" s="123"/>
      <c r="C787" s="11"/>
      <c r="D787" s="80"/>
      <c r="G787" s="12"/>
      <c r="H787" s="154"/>
      <c r="I787" s="12"/>
    </row>
    <row r="788" spans="1:9">
      <c r="A788" s="233"/>
      <c r="B788" s="123"/>
      <c r="C788" s="11"/>
      <c r="D788" s="80"/>
      <c r="G788" s="12"/>
      <c r="H788" s="154"/>
      <c r="I788" s="12"/>
    </row>
    <row r="789" spans="1:9">
      <c r="A789" s="233"/>
      <c r="B789" s="123"/>
      <c r="C789" s="11"/>
      <c r="D789" s="80"/>
      <c r="G789" s="12"/>
      <c r="H789" s="154"/>
      <c r="I789" s="12"/>
    </row>
    <row r="790" spans="1:9">
      <c r="A790" s="233"/>
      <c r="B790" s="123"/>
      <c r="C790" s="11"/>
      <c r="D790" s="80"/>
      <c r="G790" s="12"/>
      <c r="H790" s="154"/>
      <c r="I790" s="12"/>
    </row>
    <row r="791" spans="1:9">
      <c r="A791" s="233"/>
      <c r="B791" s="123"/>
      <c r="C791" s="11"/>
      <c r="D791" s="80"/>
      <c r="G791" s="12"/>
      <c r="H791" s="154"/>
      <c r="I791" s="12"/>
    </row>
    <row r="792" spans="1:9">
      <c r="A792" s="233"/>
      <c r="B792" s="123"/>
      <c r="C792" s="11"/>
      <c r="D792" s="80"/>
      <c r="G792" s="12"/>
      <c r="H792" s="154"/>
      <c r="I792" s="12"/>
    </row>
    <row r="793" spans="1:9">
      <c r="A793" s="233"/>
      <c r="B793" s="123"/>
      <c r="C793" s="11"/>
      <c r="D793" s="80"/>
      <c r="G793" s="12"/>
      <c r="H793" s="154"/>
      <c r="I793" s="12"/>
    </row>
    <row r="794" spans="1:9">
      <c r="A794" s="233"/>
      <c r="B794" s="123"/>
      <c r="C794" s="11"/>
      <c r="D794" s="80"/>
      <c r="G794" s="12"/>
      <c r="H794" s="154"/>
      <c r="I794" s="12"/>
    </row>
    <row r="795" spans="1:9">
      <c r="A795" s="233"/>
      <c r="B795" s="123"/>
      <c r="C795" s="11"/>
      <c r="D795" s="80"/>
      <c r="G795" s="12"/>
      <c r="H795" s="154"/>
      <c r="I795" s="12"/>
    </row>
    <row r="796" spans="1:9">
      <c r="A796" s="233"/>
      <c r="B796" s="123"/>
      <c r="C796" s="11"/>
      <c r="D796" s="80"/>
      <c r="G796" s="12"/>
      <c r="H796" s="154"/>
      <c r="I796" s="12"/>
    </row>
    <row r="797" spans="1:9">
      <c r="A797" s="233"/>
      <c r="B797" s="123"/>
      <c r="C797" s="11"/>
      <c r="D797" s="80"/>
      <c r="G797" s="12"/>
      <c r="H797" s="154"/>
      <c r="I797" s="12"/>
    </row>
    <row r="798" spans="1:9">
      <c r="A798" s="233"/>
      <c r="B798" s="123"/>
      <c r="C798" s="11"/>
      <c r="D798" s="80"/>
      <c r="G798" s="12"/>
      <c r="H798" s="154"/>
      <c r="I798" s="12"/>
    </row>
    <row r="799" spans="1:9">
      <c r="A799" s="233"/>
      <c r="B799" s="123"/>
      <c r="C799" s="11"/>
      <c r="D799" s="80"/>
      <c r="G799" s="12"/>
      <c r="H799" s="154"/>
      <c r="I799" s="12"/>
    </row>
    <row r="800" spans="1:9">
      <c r="A800" s="233"/>
      <c r="B800" s="123"/>
      <c r="C800" s="11"/>
      <c r="D800" s="80"/>
      <c r="G800" s="12"/>
      <c r="H800" s="154"/>
      <c r="I800" s="12"/>
    </row>
    <row r="801" spans="1:9">
      <c r="A801" s="233"/>
      <c r="B801" s="123"/>
      <c r="C801" s="11"/>
      <c r="D801" s="80"/>
      <c r="G801" s="12"/>
      <c r="H801" s="154"/>
      <c r="I801" s="12"/>
    </row>
    <row r="802" spans="1:9">
      <c r="A802" s="233"/>
      <c r="B802" s="123"/>
      <c r="C802" s="11"/>
      <c r="D802" s="80"/>
      <c r="G802" s="12"/>
      <c r="H802" s="154"/>
      <c r="I802" s="12"/>
    </row>
    <row r="803" spans="1:9">
      <c r="A803" s="233"/>
      <c r="B803" s="123"/>
      <c r="C803" s="11"/>
      <c r="D803" s="80"/>
      <c r="G803" s="12"/>
      <c r="H803" s="154"/>
      <c r="I803" s="12"/>
    </row>
    <row r="804" spans="1:9">
      <c r="A804" s="233"/>
      <c r="B804" s="123"/>
      <c r="C804" s="11"/>
      <c r="D804" s="80"/>
      <c r="G804" s="12"/>
      <c r="H804" s="154"/>
      <c r="I804" s="12"/>
    </row>
    <row r="805" spans="1:9">
      <c r="A805" s="233"/>
      <c r="B805" s="123"/>
      <c r="C805" s="11"/>
      <c r="D805" s="80"/>
      <c r="G805" s="12"/>
      <c r="H805" s="154"/>
      <c r="I805" s="12"/>
    </row>
    <row r="806" spans="1:9">
      <c r="A806" s="233"/>
      <c r="B806" s="123"/>
      <c r="C806" s="11"/>
      <c r="D806" s="80"/>
      <c r="G806" s="12"/>
      <c r="H806" s="154"/>
      <c r="I806" s="12"/>
    </row>
    <row r="807" spans="1:9">
      <c r="A807" s="233"/>
      <c r="B807" s="123"/>
      <c r="C807" s="11"/>
      <c r="D807" s="80"/>
      <c r="G807" s="12"/>
      <c r="H807" s="154"/>
      <c r="I807" s="12"/>
    </row>
    <row r="808" spans="1:9">
      <c r="A808" s="233"/>
      <c r="B808" s="123"/>
      <c r="C808" s="11"/>
      <c r="D808" s="80"/>
      <c r="G808" s="12"/>
      <c r="H808" s="154"/>
      <c r="I808" s="12"/>
    </row>
    <row r="809" spans="1:9">
      <c r="A809" s="233"/>
      <c r="B809" s="123"/>
      <c r="C809" s="11"/>
      <c r="D809" s="80"/>
      <c r="G809" s="12"/>
      <c r="H809" s="154"/>
      <c r="I809" s="12"/>
    </row>
    <row r="810" spans="1:9">
      <c r="A810" s="233"/>
      <c r="B810" s="123"/>
      <c r="C810" s="11"/>
      <c r="D810" s="80"/>
      <c r="G810" s="12"/>
      <c r="H810" s="154"/>
      <c r="I810" s="12"/>
    </row>
    <row r="811" spans="1:9">
      <c r="A811" s="233"/>
      <c r="B811" s="123"/>
      <c r="C811" s="11"/>
      <c r="D811" s="80"/>
      <c r="G811" s="12"/>
      <c r="H811" s="154"/>
      <c r="I811" s="12"/>
    </row>
    <row r="812" spans="1:9">
      <c r="A812" s="233"/>
      <c r="B812" s="123"/>
      <c r="C812" s="11"/>
      <c r="D812" s="80"/>
      <c r="G812" s="12"/>
      <c r="H812" s="154"/>
      <c r="I812" s="12"/>
    </row>
    <row r="813" spans="1:9">
      <c r="A813" s="233"/>
      <c r="B813" s="123"/>
      <c r="C813" s="11"/>
      <c r="D813" s="80"/>
      <c r="G813" s="12"/>
      <c r="H813" s="154"/>
      <c r="I813" s="12"/>
    </row>
    <row r="814" spans="1:9">
      <c r="A814" s="233"/>
      <c r="B814" s="123"/>
      <c r="C814" s="11"/>
      <c r="D814" s="80"/>
      <c r="G814" s="12"/>
      <c r="H814" s="154"/>
      <c r="I814" s="12"/>
    </row>
    <row r="815" spans="1:9">
      <c r="A815" s="233"/>
      <c r="B815" s="123"/>
      <c r="C815" s="11"/>
      <c r="D815" s="80"/>
      <c r="G815" s="12"/>
      <c r="H815" s="154"/>
      <c r="I815" s="12"/>
    </row>
    <row r="816" spans="1:9">
      <c r="A816" s="233"/>
      <c r="B816" s="123"/>
      <c r="C816" s="11"/>
      <c r="D816" s="80"/>
      <c r="G816" s="12"/>
      <c r="H816" s="154"/>
      <c r="I816" s="12"/>
    </row>
    <row r="817" spans="1:9">
      <c r="A817" s="233"/>
      <c r="B817" s="123"/>
      <c r="C817" s="11"/>
      <c r="D817" s="80"/>
      <c r="G817" s="12"/>
      <c r="H817" s="154"/>
      <c r="I817" s="12"/>
    </row>
    <row r="818" spans="1:9">
      <c r="A818" s="233"/>
      <c r="B818" s="123"/>
      <c r="C818" s="11"/>
      <c r="D818" s="80"/>
      <c r="G818" s="12"/>
      <c r="H818" s="154"/>
      <c r="I818" s="12"/>
    </row>
    <row r="819" spans="1:9">
      <c r="A819" s="233"/>
      <c r="B819" s="123"/>
      <c r="C819" s="11"/>
      <c r="D819" s="80"/>
      <c r="G819" s="12"/>
      <c r="H819" s="154"/>
      <c r="I819" s="12"/>
    </row>
    <row r="820" spans="1:9">
      <c r="A820" s="233"/>
      <c r="B820" s="123"/>
      <c r="C820" s="11"/>
      <c r="D820" s="80"/>
      <c r="G820" s="12"/>
      <c r="H820" s="154"/>
      <c r="I820" s="12"/>
    </row>
    <row r="821" spans="1:9">
      <c r="A821" s="233"/>
      <c r="B821" s="123"/>
      <c r="C821" s="11"/>
      <c r="D821" s="80"/>
      <c r="G821" s="12"/>
      <c r="H821" s="154"/>
      <c r="I821" s="12"/>
    </row>
    <row r="822" spans="1:9">
      <c r="A822" s="233"/>
      <c r="B822" s="123"/>
      <c r="C822" s="11"/>
      <c r="D822" s="80"/>
      <c r="G822" s="12"/>
      <c r="H822" s="154"/>
      <c r="I822" s="12"/>
    </row>
    <row r="823" spans="1:9">
      <c r="A823" s="233"/>
      <c r="B823" s="123"/>
      <c r="C823" s="11"/>
      <c r="D823" s="80"/>
      <c r="G823" s="12"/>
      <c r="H823" s="154"/>
      <c r="I823" s="12"/>
    </row>
    <row r="824" spans="1:9">
      <c r="A824" s="233"/>
      <c r="B824" s="123"/>
      <c r="C824" s="11"/>
      <c r="D824" s="80"/>
      <c r="G824" s="12"/>
      <c r="H824" s="154"/>
      <c r="I824" s="12"/>
    </row>
    <row r="825" spans="1:9">
      <c r="A825" s="233"/>
      <c r="B825" s="123"/>
      <c r="C825" s="11"/>
      <c r="D825" s="80"/>
      <c r="G825" s="12"/>
      <c r="H825" s="154"/>
      <c r="I825" s="12"/>
    </row>
    <row r="826" spans="1:9">
      <c r="A826" s="233"/>
      <c r="B826" s="123"/>
      <c r="C826" s="11"/>
      <c r="D826" s="80"/>
      <c r="G826" s="12"/>
      <c r="H826" s="154"/>
      <c r="I826" s="12"/>
    </row>
    <row r="827" spans="1:9">
      <c r="A827" s="233"/>
      <c r="B827" s="123"/>
      <c r="C827" s="11"/>
      <c r="D827" s="80"/>
      <c r="G827" s="12"/>
      <c r="H827" s="154"/>
      <c r="I827" s="12"/>
    </row>
    <row r="828" spans="1:9">
      <c r="A828" s="233"/>
      <c r="B828" s="123"/>
      <c r="C828" s="11"/>
      <c r="D828" s="80"/>
      <c r="G828" s="12"/>
      <c r="H828" s="154"/>
      <c r="I828" s="12"/>
    </row>
    <row r="829" spans="1:9">
      <c r="A829" s="233"/>
      <c r="B829" s="123"/>
      <c r="C829" s="11"/>
      <c r="D829" s="80"/>
      <c r="G829" s="12"/>
      <c r="H829" s="154"/>
      <c r="I829" s="12"/>
    </row>
    <row r="830" spans="1:9">
      <c r="A830" s="233"/>
      <c r="B830" s="123"/>
      <c r="C830" s="11"/>
      <c r="D830" s="80"/>
      <c r="G830" s="12"/>
      <c r="H830" s="154"/>
      <c r="I830" s="12"/>
    </row>
    <row r="8043" s="5" customFormat="1" spans="1:207">
      <c r="A8043" s="195"/>
      <c r="B8043" s="7"/>
      <c r="C8043" s="196"/>
      <c r="D8043" s="11"/>
      <c r="E8043" s="80"/>
      <c r="F8043" s="80"/>
      <c r="H8043" s="14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2"/>
      <c r="AX8043" s="12"/>
      <c r="AY8043" s="12"/>
      <c r="AZ8043" s="12"/>
      <c r="BA8043" s="12"/>
      <c r="BB8043" s="12"/>
      <c r="BC8043" s="12"/>
      <c r="BD8043" s="12"/>
      <c r="BE8043" s="12"/>
      <c r="BF8043" s="12"/>
      <c r="BG8043" s="12"/>
      <c r="BH8043" s="12"/>
      <c r="BI8043" s="12"/>
      <c r="BJ8043" s="12"/>
      <c r="BK8043" s="12"/>
      <c r="BL8043" s="12"/>
      <c r="BM8043" s="12"/>
      <c r="BN8043" s="12"/>
      <c r="BO8043" s="12"/>
      <c r="BP8043" s="12"/>
      <c r="BQ8043" s="12"/>
      <c r="BR8043" s="12"/>
      <c r="BS8043" s="12"/>
      <c r="BT8043" s="12"/>
      <c r="BU8043" s="12"/>
      <c r="BV8043" s="12"/>
      <c r="BW8043" s="12"/>
      <c r="BX8043" s="12"/>
      <c r="BY8043" s="12"/>
      <c r="BZ8043" s="12"/>
      <c r="CA8043" s="12"/>
      <c r="CB8043" s="12"/>
      <c r="CC8043" s="12"/>
      <c r="CD8043" s="12"/>
      <c r="CE8043" s="12"/>
      <c r="CF8043" s="12"/>
      <c r="CG8043" s="12"/>
      <c r="CH8043" s="12"/>
      <c r="CI8043" s="12"/>
      <c r="CJ8043" s="12"/>
      <c r="CK8043" s="12"/>
      <c r="CL8043" s="12"/>
      <c r="CM8043" s="12"/>
      <c r="CN8043" s="12"/>
      <c r="CO8043" s="12"/>
      <c r="CP8043" s="12"/>
      <c r="CQ8043" s="12"/>
      <c r="CR8043" s="12"/>
      <c r="CS8043" s="12"/>
      <c r="CT8043" s="12"/>
      <c r="CU8043" s="12"/>
      <c r="CV8043" s="12"/>
      <c r="CW8043" s="12"/>
      <c r="CX8043" s="12"/>
      <c r="CY8043" s="12"/>
      <c r="CZ8043" s="12"/>
      <c r="DA8043" s="12"/>
      <c r="DB8043" s="12"/>
      <c r="DC8043" s="12"/>
      <c r="DD8043" s="12"/>
      <c r="DE8043" s="12"/>
      <c r="DF8043" s="12"/>
      <c r="DG8043" s="12"/>
      <c r="DH8043" s="12"/>
      <c r="DI8043" s="12"/>
      <c r="DJ8043" s="12"/>
      <c r="DK8043" s="12"/>
      <c r="DL8043" s="12"/>
      <c r="DM8043" s="12"/>
      <c r="DN8043" s="12"/>
      <c r="DO8043" s="12"/>
      <c r="DP8043" s="12"/>
      <c r="DQ8043" s="12"/>
      <c r="DR8043" s="12"/>
      <c r="DS8043" s="12"/>
      <c r="DT8043" s="12"/>
      <c r="DU8043" s="12"/>
      <c r="DV8043" s="12"/>
      <c r="DW8043" s="12"/>
      <c r="DX8043" s="12"/>
      <c r="DY8043" s="12"/>
      <c r="DZ8043" s="12"/>
      <c r="EA8043" s="12"/>
      <c r="EB8043" s="12"/>
      <c r="EC8043" s="12"/>
      <c r="ED8043" s="12"/>
      <c r="EE8043" s="12"/>
      <c r="EF8043" s="12"/>
      <c r="EG8043" s="12"/>
      <c r="EH8043" s="12"/>
      <c r="EI8043" s="12"/>
      <c r="EJ8043" s="12"/>
      <c r="EK8043" s="12"/>
      <c r="EL8043" s="12"/>
      <c r="EM8043" s="12"/>
      <c r="EN8043" s="12"/>
      <c r="EO8043" s="12"/>
      <c r="EP8043" s="12"/>
      <c r="EQ8043" s="12"/>
      <c r="ER8043" s="12"/>
      <c r="ES8043" s="12"/>
      <c r="ET8043" s="12"/>
      <c r="EU8043" s="12"/>
      <c r="EV8043" s="12"/>
      <c r="EW8043" s="12"/>
      <c r="EX8043" s="12"/>
      <c r="EY8043" s="12"/>
      <c r="EZ8043" s="12"/>
      <c r="FA8043" s="12"/>
      <c r="FB8043" s="12"/>
      <c r="FC8043" s="12"/>
      <c r="FD8043" s="12"/>
      <c r="FE8043" s="12"/>
      <c r="FF8043" s="12"/>
      <c r="FG8043" s="12"/>
      <c r="FH8043" s="12"/>
      <c r="FI8043" s="12"/>
      <c r="FJ8043" s="12"/>
      <c r="FK8043" s="12"/>
      <c r="FL8043" s="12"/>
      <c r="FM8043" s="12"/>
      <c r="FN8043" s="12"/>
      <c r="FO8043" s="12"/>
      <c r="FP8043" s="12"/>
      <c r="FQ8043" s="12"/>
      <c r="FR8043" s="12"/>
      <c r="FS8043" s="12"/>
      <c r="FT8043" s="12"/>
      <c r="FU8043" s="12"/>
      <c r="FV8043" s="12"/>
      <c r="FW8043" s="12"/>
      <c r="FX8043" s="12"/>
      <c r="FY8043" s="12"/>
      <c r="FZ8043" s="12"/>
      <c r="GA8043" s="12"/>
      <c r="GB8043" s="12"/>
      <c r="GC8043" s="12"/>
      <c r="GD8043" s="12"/>
      <c r="GE8043" s="12"/>
      <c r="GF8043" s="12"/>
      <c r="GG8043" s="12"/>
      <c r="GH8043" s="12"/>
      <c r="GI8043" s="12"/>
      <c r="GJ8043" s="12"/>
      <c r="GK8043" s="12"/>
      <c r="GL8043" s="12"/>
      <c r="GM8043" s="12"/>
      <c r="GN8043" s="12"/>
      <c r="GO8043" s="12"/>
      <c r="GP8043" s="12"/>
      <c r="GQ8043" s="12"/>
      <c r="GR8043" s="12"/>
      <c r="GS8043" s="12"/>
      <c r="GT8043" s="12"/>
      <c r="GU8043" s="12"/>
      <c r="GV8043" s="12"/>
      <c r="GW8043" s="12"/>
      <c r="GX8043" s="12"/>
      <c r="GY8043" s="12"/>
    </row>
    <row r="8044" s="5" customFormat="1" spans="1:207">
      <c r="A8044" s="195"/>
      <c r="B8044" s="7"/>
      <c r="C8044" s="196"/>
      <c r="D8044" s="11"/>
      <c r="E8044" s="80"/>
      <c r="F8044" s="80"/>
      <c r="H8044" s="14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2"/>
      <c r="AX8044" s="12"/>
      <c r="AY8044" s="12"/>
      <c r="AZ8044" s="12"/>
      <c r="BA8044" s="12"/>
      <c r="BB8044" s="12"/>
      <c r="BC8044" s="12"/>
      <c r="BD8044" s="12"/>
      <c r="BE8044" s="12"/>
      <c r="BF8044" s="12"/>
      <c r="BG8044" s="12"/>
      <c r="BH8044" s="12"/>
      <c r="BI8044" s="12"/>
      <c r="BJ8044" s="12"/>
      <c r="BK8044" s="12"/>
      <c r="BL8044" s="12"/>
      <c r="BM8044" s="12"/>
      <c r="BN8044" s="12"/>
      <c r="BO8044" s="12"/>
      <c r="BP8044" s="12"/>
      <c r="BQ8044" s="12"/>
      <c r="BR8044" s="12"/>
      <c r="BS8044" s="12"/>
      <c r="BT8044" s="12"/>
      <c r="BU8044" s="12"/>
      <c r="BV8044" s="12"/>
      <c r="BW8044" s="12"/>
      <c r="BX8044" s="12"/>
      <c r="BY8044" s="12"/>
      <c r="BZ8044" s="12"/>
      <c r="CA8044" s="12"/>
      <c r="CB8044" s="12"/>
      <c r="CC8044" s="12"/>
      <c r="CD8044" s="12"/>
      <c r="CE8044" s="12"/>
      <c r="CF8044" s="12"/>
      <c r="CG8044" s="12"/>
      <c r="CH8044" s="12"/>
      <c r="CI8044" s="12"/>
      <c r="CJ8044" s="12"/>
      <c r="CK8044" s="12"/>
      <c r="CL8044" s="12"/>
      <c r="CM8044" s="12"/>
      <c r="CN8044" s="12"/>
      <c r="CO8044" s="12"/>
      <c r="CP8044" s="12"/>
      <c r="CQ8044" s="12"/>
      <c r="CR8044" s="12"/>
      <c r="CS8044" s="12"/>
      <c r="CT8044" s="12"/>
      <c r="CU8044" s="12"/>
      <c r="CV8044" s="12"/>
      <c r="CW8044" s="12"/>
      <c r="CX8044" s="12"/>
      <c r="CY8044" s="12"/>
      <c r="CZ8044" s="12"/>
      <c r="DA8044" s="12"/>
      <c r="DB8044" s="12"/>
      <c r="DC8044" s="12"/>
      <c r="DD8044" s="12"/>
      <c r="DE8044" s="12"/>
      <c r="DF8044" s="12"/>
      <c r="DG8044" s="12"/>
      <c r="DH8044" s="12"/>
      <c r="DI8044" s="12"/>
      <c r="DJ8044" s="12"/>
      <c r="DK8044" s="12"/>
      <c r="DL8044" s="12"/>
      <c r="DM8044" s="12"/>
      <c r="DN8044" s="12"/>
      <c r="DO8044" s="12"/>
      <c r="DP8044" s="12"/>
      <c r="DQ8044" s="12"/>
      <c r="DR8044" s="12"/>
      <c r="DS8044" s="12"/>
      <c r="DT8044" s="12"/>
      <c r="DU8044" s="12"/>
      <c r="DV8044" s="12"/>
      <c r="DW8044" s="12"/>
      <c r="DX8044" s="12"/>
      <c r="DY8044" s="12"/>
      <c r="DZ8044" s="12"/>
      <c r="EA8044" s="12"/>
      <c r="EB8044" s="12"/>
      <c r="EC8044" s="12"/>
      <c r="ED8044" s="12"/>
      <c r="EE8044" s="12"/>
      <c r="EF8044" s="12"/>
      <c r="EG8044" s="12"/>
      <c r="EH8044" s="12"/>
      <c r="EI8044" s="12"/>
      <c r="EJ8044" s="12"/>
      <c r="EK8044" s="12"/>
      <c r="EL8044" s="12"/>
      <c r="EM8044" s="12"/>
      <c r="EN8044" s="12"/>
      <c r="EO8044" s="12"/>
      <c r="EP8044" s="12"/>
      <c r="EQ8044" s="12"/>
      <c r="ER8044" s="12"/>
      <c r="ES8044" s="12"/>
      <c r="ET8044" s="12"/>
      <c r="EU8044" s="12"/>
      <c r="EV8044" s="12"/>
      <c r="EW8044" s="12"/>
      <c r="EX8044" s="12"/>
      <c r="EY8044" s="12"/>
      <c r="EZ8044" s="12"/>
      <c r="FA8044" s="12"/>
      <c r="FB8044" s="12"/>
      <c r="FC8044" s="12"/>
      <c r="FD8044" s="12"/>
      <c r="FE8044" s="12"/>
      <c r="FF8044" s="12"/>
      <c r="FG8044" s="12"/>
      <c r="FH8044" s="12"/>
      <c r="FI8044" s="12"/>
      <c r="FJ8044" s="12"/>
      <c r="FK8044" s="12"/>
      <c r="FL8044" s="12"/>
      <c r="FM8044" s="12"/>
      <c r="FN8044" s="12"/>
      <c r="FO8044" s="12"/>
      <c r="FP8044" s="12"/>
      <c r="FQ8044" s="12"/>
      <c r="FR8044" s="12"/>
      <c r="FS8044" s="12"/>
      <c r="FT8044" s="12"/>
      <c r="FU8044" s="12"/>
      <c r="FV8044" s="12"/>
      <c r="FW8044" s="12"/>
      <c r="FX8044" s="12"/>
      <c r="FY8044" s="12"/>
      <c r="FZ8044" s="12"/>
      <c r="GA8044" s="12"/>
      <c r="GB8044" s="12"/>
      <c r="GC8044" s="12"/>
      <c r="GD8044" s="12"/>
      <c r="GE8044" s="12"/>
      <c r="GF8044" s="12"/>
      <c r="GG8044" s="12"/>
      <c r="GH8044" s="12"/>
      <c r="GI8044" s="12"/>
      <c r="GJ8044" s="12"/>
      <c r="GK8044" s="12"/>
      <c r="GL8044" s="12"/>
      <c r="GM8044" s="12"/>
      <c r="GN8044" s="12"/>
      <c r="GO8044" s="12"/>
      <c r="GP8044" s="12"/>
      <c r="GQ8044" s="12"/>
      <c r="GR8044" s="12"/>
      <c r="GS8044" s="12"/>
      <c r="GT8044" s="12"/>
      <c r="GU8044" s="12"/>
      <c r="GV8044" s="12"/>
      <c r="GW8044" s="12"/>
      <c r="GX8044" s="12"/>
      <c r="GY8044" s="12"/>
    </row>
    <row r="8045" s="5" customFormat="1" spans="1:207">
      <c r="A8045" s="195"/>
      <c r="B8045" s="7"/>
      <c r="C8045" s="196"/>
      <c r="D8045" s="11"/>
      <c r="E8045" s="80"/>
      <c r="F8045" s="80"/>
      <c r="H8045" s="14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2"/>
      <c r="AX8045" s="12"/>
      <c r="AY8045" s="12"/>
      <c r="AZ8045" s="12"/>
      <c r="BA8045" s="12"/>
      <c r="BB8045" s="12"/>
      <c r="BC8045" s="12"/>
      <c r="BD8045" s="12"/>
      <c r="BE8045" s="12"/>
      <c r="BF8045" s="12"/>
      <c r="BG8045" s="12"/>
      <c r="BH8045" s="12"/>
      <c r="BI8045" s="12"/>
      <c r="BJ8045" s="12"/>
      <c r="BK8045" s="12"/>
      <c r="BL8045" s="12"/>
      <c r="BM8045" s="12"/>
      <c r="BN8045" s="12"/>
      <c r="BO8045" s="12"/>
      <c r="BP8045" s="12"/>
      <c r="BQ8045" s="12"/>
      <c r="BR8045" s="12"/>
      <c r="BS8045" s="12"/>
      <c r="BT8045" s="12"/>
      <c r="BU8045" s="12"/>
      <c r="BV8045" s="12"/>
      <c r="BW8045" s="12"/>
      <c r="BX8045" s="12"/>
      <c r="BY8045" s="12"/>
      <c r="BZ8045" s="12"/>
      <c r="CA8045" s="12"/>
      <c r="CB8045" s="12"/>
      <c r="CC8045" s="12"/>
      <c r="CD8045" s="12"/>
      <c r="CE8045" s="12"/>
      <c r="CF8045" s="12"/>
      <c r="CG8045" s="12"/>
      <c r="CH8045" s="12"/>
      <c r="CI8045" s="12"/>
      <c r="CJ8045" s="12"/>
      <c r="CK8045" s="12"/>
      <c r="CL8045" s="12"/>
      <c r="CM8045" s="12"/>
      <c r="CN8045" s="12"/>
      <c r="CO8045" s="12"/>
      <c r="CP8045" s="12"/>
      <c r="CQ8045" s="12"/>
      <c r="CR8045" s="12"/>
      <c r="CS8045" s="12"/>
      <c r="CT8045" s="12"/>
      <c r="CU8045" s="12"/>
      <c r="CV8045" s="12"/>
      <c r="CW8045" s="12"/>
      <c r="CX8045" s="12"/>
      <c r="CY8045" s="12"/>
      <c r="CZ8045" s="12"/>
      <c r="DA8045" s="12"/>
      <c r="DB8045" s="12"/>
      <c r="DC8045" s="12"/>
      <c r="DD8045" s="12"/>
      <c r="DE8045" s="12"/>
      <c r="DF8045" s="12"/>
      <c r="DG8045" s="12"/>
      <c r="DH8045" s="12"/>
      <c r="DI8045" s="12"/>
      <c r="DJ8045" s="12"/>
      <c r="DK8045" s="12"/>
      <c r="DL8045" s="12"/>
      <c r="DM8045" s="12"/>
      <c r="DN8045" s="12"/>
      <c r="DO8045" s="12"/>
      <c r="DP8045" s="12"/>
      <c r="DQ8045" s="12"/>
      <c r="DR8045" s="12"/>
      <c r="DS8045" s="12"/>
      <c r="DT8045" s="12"/>
      <c r="DU8045" s="12"/>
      <c r="DV8045" s="12"/>
      <c r="DW8045" s="12"/>
      <c r="DX8045" s="12"/>
      <c r="DY8045" s="12"/>
      <c r="DZ8045" s="12"/>
      <c r="EA8045" s="12"/>
      <c r="EB8045" s="12"/>
      <c r="EC8045" s="12"/>
      <c r="ED8045" s="12"/>
      <c r="EE8045" s="12"/>
      <c r="EF8045" s="12"/>
      <c r="EG8045" s="12"/>
      <c r="EH8045" s="12"/>
      <c r="EI8045" s="12"/>
      <c r="EJ8045" s="12"/>
      <c r="EK8045" s="12"/>
      <c r="EL8045" s="12"/>
      <c r="EM8045" s="12"/>
      <c r="EN8045" s="12"/>
      <c r="EO8045" s="12"/>
      <c r="EP8045" s="12"/>
      <c r="EQ8045" s="12"/>
      <c r="ER8045" s="12"/>
      <c r="ES8045" s="12"/>
      <c r="ET8045" s="12"/>
      <c r="EU8045" s="12"/>
      <c r="EV8045" s="12"/>
      <c r="EW8045" s="12"/>
      <c r="EX8045" s="12"/>
      <c r="EY8045" s="12"/>
      <c r="EZ8045" s="12"/>
      <c r="FA8045" s="12"/>
      <c r="FB8045" s="12"/>
      <c r="FC8045" s="12"/>
      <c r="FD8045" s="12"/>
      <c r="FE8045" s="12"/>
      <c r="FF8045" s="12"/>
      <c r="FG8045" s="12"/>
      <c r="FH8045" s="12"/>
      <c r="FI8045" s="12"/>
      <c r="FJ8045" s="12"/>
      <c r="FK8045" s="12"/>
      <c r="FL8045" s="12"/>
      <c r="FM8045" s="12"/>
      <c r="FN8045" s="12"/>
      <c r="FO8045" s="12"/>
      <c r="FP8045" s="12"/>
      <c r="FQ8045" s="12"/>
      <c r="FR8045" s="12"/>
      <c r="FS8045" s="12"/>
      <c r="FT8045" s="12"/>
      <c r="FU8045" s="12"/>
      <c r="FV8045" s="12"/>
      <c r="FW8045" s="12"/>
      <c r="FX8045" s="12"/>
      <c r="FY8045" s="12"/>
      <c r="FZ8045" s="12"/>
      <c r="GA8045" s="12"/>
      <c r="GB8045" s="12"/>
      <c r="GC8045" s="12"/>
      <c r="GD8045" s="12"/>
      <c r="GE8045" s="12"/>
      <c r="GF8045" s="12"/>
      <c r="GG8045" s="12"/>
      <c r="GH8045" s="12"/>
      <c r="GI8045" s="12"/>
      <c r="GJ8045" s="12"/>
      <c r="GK8045" s="12"/>
      <c r="GL8045" s="12"/>
      <c r="GM8045" s="12"/>
      <c r="GN8045" s="12"/>
      <c r="GO8045" s="12"/>
      <c r="GP8045" s="12"/>
      <c r="GQ8045" s="12"/>
      <c r="GR8045" s="12"/>
      <c r="GS8045" s="12"/>
      <c r="GT8045" s="12"/>
      <c r="GU8045" s="12"/>
      <c r="GV8045" s="12"/>
      <c r="GW8045" s="12"/>
      <c r="GX8045" s="12"/>
      <c r="GY8045" s="12"/>
    </row>
    <row r="8046" s="5" customFormat="1" spans="1:207">
      <c r="A8046" s="195"/>
      <c r="B8046" s="7"/>
      <c r="C8046" s="196"/>
      <c r="D8046" s="11"/>
      <c r="E8046" s="80"/>
      <c r="F8046" s="80"/>
      <c r="H8046" s="14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2"/>
      <c r="AX8046" s="12"/>
      <c r="AY8046" s="12"/>
      <c r="AZ8046" s="12"/>
      <c r="BA8046" s="12"/>
      <c r="BB8046" s="12"/>
      <c r="BC8046" s="12"/>
      <c r="BD8046" s="12"/>
      <c r="BE8046" s="12"/>
      <c r="BF8046" s="12"/>
      <c r="BG8046" s="12"/>
      <c r="BH8046" s="12"/>
      <c r="BI8046" s="12"/>
      <c r="BJ8046" s="12"/>
      <c r="BK8046" s="12"/>
      <c r="BL8046" s="12"/>
      <c r="BM8046" s="12"/>
      <c r="BN8046" s="12"/>
      <c r="BO8046" s="12"/>
      <c r="BP8046" s="12"/>
      <c r="BQ8046" s="12"/>
      <c r="BR8046" s="12"/>
      <c r="BS8046" s="12"/>
      <c r="BT8046" s="12"/>
      <c r="BU8046" s="12"/>
      <c r="BV8046" s="12"/>
      <c r="BW8046" s="12"/>
      <c r="BX8046" s="12"/>
      <c r="BY8046" s="12"/>
      <c r="BZ8046" s="12"/>
      <c r="CA8046" s="12"/>
      <c r="CB8046" s="12"/>
      <c r="CC8046" s="12"/>
      <c r="CD8046" s="12"/>
      <c r="CE8046" s="12"/>
      <c r="CF8046" s="12"/>
      <c r="CG8046" s="12"/>
      <c r="CH8046" s="12"/>
      <c r="CI8046" s="12"/>
      <c r="CJ8046" s="12"/>
      <c r="CK8046" s="12"/>
      <c r="CL8046" s="12"/>
      <c r="CM8046" s="12"/>
      <c r="CN8046" s="12"/>
      <c r="CO8046" s="12"/>
      <c r="CP8046" s="12"/>
      <c r="CQ8046" s="12"/>
      <c r="CR8046" s="12"/>
      <c r="CS8046" s="12"/>
      <c r="CT8046" s="12"/>
      <c r="CU8046" s="12"/>
      <c r="CV8046" s="12"/>
      <c r="CW8046" s="12"/>
      <c r="CX8046" s="12"/>
      <c r="CY8046" s="12"/>
      <c r="CZ8046" s="12"/>
      <c r="DA8046" s="12"/>
      <c r="DB8046" s="12"/>
      <c r="DC8046" s="12"/>
      <c r="DD8046" s="12"/>
      <c r="DE8046" s="12"/>
      <c r="DF8046" s="12"/>
      <c r="DG8046" s="12"/>
      <c r="DH8046" s="12"/>
      <c r="DI8046" s="12"/>
      <c r="DJ8046" s="12"/>
      <c r="DK8046" s="12"/>
      <c r="DL8046" s="12"/>
      <c r="DM8046" s="12"/>
      <c r="DN8046" s="12"/>
      <c r="DO8046" s="12"/>
      <c r="DP8046" s="12"/>
      <c r="DQ8046" s="12"/>
      <c r="DR8046" s="12"/>
      <c r="DS8046" s="12"/>
      <c r="DT8046" s="12"/>
      <c r="DU8046" s="12"/>
      <c r="DV8046" s="12"/>
      <c r="DW8046" s="12"/>
      <c r="DX8046" s="12"/>
      <c r="DY8046" s="12"/>
      <c r="DZ8046" s="12"/>
      <c r="EA8046" s="12"/>
      <c r="EB8046" s="12"/>
      <c r="EC8046" s="12"/>
      <c r="ED8046" s="12"/>
      <c r="EE8046" s="12"/>
      <c r="EF8046" s="12"/>
      <c r="EG8046" s="12"/>
      <c r="EH8046" s="12"/>
      <c r="EI8046" s="12"/>
      <c r="EJ8046" s="12"/>
      <c r="EK8046" s="12"/>
      <c r="EL8046" s="12"/>
      <c r="EM8046" s="12"/>
      <c r="EN8046" s="12"/>
      <c r="EO8046" s="12"/>
      <c r="EP8046" s="12"/>
      <c r="EQ8046" s="12"/>
      <c r="ER8046" s="12"/>
      <c r="ES8046" s="12"/>
      <c r="ET8046" s="12"/>
      <c r="EU8046" s="12"/>
      <c r="EV8046" s="12"/>
      <c r="EW8046" s="12"/>
      <c r="EX8046" s="12"/>
      <c r="EY8046" s="12"/>
      <c r="EZ8046" s="12"/>
      <c r="FA8046" s="12"/>
      <c r="FB8046" s="12"/>
      <c r="FC8046" s="12"/>
      <c r="FD8046" s="12"/>
      <c r="FE8046" s="12"/>
      <c r="FF8046" s="12"/>
      <c r="FG8046" s="12"/>
      <c r="FH8046" s="12"/>
      <c r="FI8046" s="12"/>
      <c r="FJ8046" s="12"/>
      <c r="FK8046" s="12"/>
      <c r="FL8046" s="12"/>
      <c r="FM8046" s="12"/>
      <c r="FN8046" s="12"/>
      <c r="FO8046" s="12"/>
      <c r="FP8046" s="12"/>
      <c r="FQ8046" s="12"/>
      <c r="FR8046" s="12"/>
      <c r="FS8046" s="12"/>
      <c r="FT8046" s="12"/>
      <c r="FU8046" s="12"/>
      <c r="FV8046" s="12"/>
      <c r="FW8046" s="12"/>
      <c r="FX8046" s="12"/>
      <c r="FY8046" s="12"/>
      <c r="FZ8046" s="12"/>
      <c r="GA8046" s="12"/>
      <c r="GB8046" s="12"/>
      <c r="GC8046" s="12"/>
      <c r="GD8046" s="12"/>
      <c r="GE8046" s="12"/>
      <c r="GF8046" s="12"/>
      <c r="GG8046" s="12"/>
      <c r="GH8046" s="12"/>
      <c r="GI8046" s="12"/>
      <c r="GJ8046" s="12"/>
      <c r="GK8046" s="12"/>
      <c r="GL8046" s="12"/>
      <c r="GM8046" s="12"/>
      <c r="GN8046" s="12"/>
      <c r="GO8046" s="12"/>
      <c r="GP8046" s="12"/>
      <c r="GQ8046" s="12"/>
      <c r="GR8046" s="12"/>
      <c r="GS8046" s="12"/>
      <c r="GT8046" s="12"/>
      <c r="GU8046" s="12"/>
      <c r="GV8046" s="12"/>
      <c r="GW8046" s="12"/>
      <c r="GX8046" s="12"/>
      <c r="GY8046" s="12"/>
    </row>
    <row r="8047" s="5" customFormat="1" spans="1:207">
      <c r="A8047" s="195"/>
      <c r="B8047" s="7"/>
      <c r="C8047" s="196"/>
      <c r="D8047" s="11"/>
      <c r="E8047" s="80"/>
      <c r="F8047" s="80"/>
      <c r="H8047" s="14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2"/>
      <c r="AX8047" s="12"/>
      <c r="AY8047" s="12"/>
      <c r="AZ8047" s="12"/>
      <c r="BA8047" s="12"/>
      <c r="BB8047" s="12"/>
      <c r="BC8047" s="12"/>
      <c r="BD8047" s="12"/>
      <c r="BE8047" s="12"/>
      <c r="BF8047" s="12"/>
      <c r="BG8047" s="12"/>
      <c r="BH8047" s="12"/>
      <c r="BI8047" s="12"/>
      <c r="BJ8047" s="12"/>
      <c r="BK8047" s="12"/>
      <c r="BL8047" s="12"/>
      <c r="BM8047" s="12"/>
      <c r="BN8047" s="12"/>
      <c r="BO8047" s="12"/>
      <c r="BP8047" s="12"/>
      <c r="BQ8047" s="12"/>
      <c r="BR8047" s="12"/>
      <c r="BS8047" s="12"/>
      <c r="BT8047" s="12"/>
      <c r="BU8047" s="12"/>
      <c r="BV8047" s="12"/>
      <c r="BW8047" s="12"/>
      <c r="BX8047" s="12"/>
      <c r="BY8047" s="12"/>
      <c r="BZ8047" s="12"/>
      <c r="CA8047" s="12"/>
      <c r="CB8047" s="12"/>
      <c r="CC8047" s="12"/>
      <c r="CD8047" s="12"/>
      <c r="CE8047" s="12"/>
      <c r="CF8047" s="12"/>
      <c r="CG8047" s="12"/>
      <c r="CH8047" s="12"/>
      <c r="CI8047" s="12"/>
      <c r="CJ8047" s="12"/>
      <c r="CK8047" s="12"/>
      <c r="CL8047" s="12"/>
      <c r="CM8047" s="12"/>
      <c r="CN8047" s="12"/>
      <c r="CO8047" s="12"/>
      <c r="CP8047" s="12"/>
      <c r="CQ8047" s="12"/>
      <c r="CR8047" s="12"/>
      <c r="CS8047" s="12"/>
      <c r="CT8047" s="12"/>
      <c r="CU8047" s="12"/>
      <c r="CV8047" s="12"/>
      <c r="CW8047" s="12"/>
      <c r="CX8047" s="12"/>
      <c r="CY8047" s="12"/>
      <c r="CZ8047" s="12"/>
      <c r="DA8047" s="12"/>
      <c r="DB8047" s="12"/>
      <c r="DC8047" s="12"/>
      <c r="DD8047" s="12"/>
      <c r="DE8047" s="12"/>
      <c r="DF8047" s="12"/>
      <c r="DG8047" s="12"/>
      <c r="DH8047" s="12"/>
      <c r="DI8047" s="12"/>
      <c r="DJ8047" s="12"/>
      <c r="DK8047" s="12"/>
      <c r="DL8047" s="12"/>
      <c r="DM8047" s="12"/>
      <c r="DN8047" s="12"/>
      <c r="DO8047" s="12"/>
      <c r="DP8047" s="12"/>
      <c r="DQ8047" s="12"/>
      <c r="DR8047" s="12"/>
      <c r="DS8047" s="12"/>
      <c r="DT8047" s="12"/>
      <c r="DU8047" s="12"/>
      <c r="DV8047" s="12"/>
      <c r="DW8047" s="12"/>
      <c r="DX8047" s="12"/>
      <c r="DY8047" s="12"/>
      <c r="DZ8047" s="12"/>
      <c r="EA8047" s="12"/>
      <c r="EB8047" s="12"/>
      <c r="EC8047" s="12"/>
      <c r="ED8047" s="12"/>
      <c r="EE8047" s="12"/>
      <c r="EF8047" s="12"/>
      <c r="EG8047" s="12"/>
      <c r="EH8047" s="12"/>
      <c r="EI8047" s="12"/>
      <c r="EJ8047" s="12"/>
      <c r="EK8047" s="12"/>
      <c r="EL8047" s="12"/>
      <c r="EM8047" s="12"/>
      <c r="EN8047" s="12"/>
      <c r="EO8047" s="12"/>
      <c r="EP8047" s="12"/>
      <c r="EQ8047" s="12"/>
      <c r="ER8047" s="12"/>
      <c r="ES8047" s="12"/>
      <c r="ET8047" s="12"/>
      <c r="EU8047" s="12"/>
      <c r="EV8047" s="12"/>
      <c r="EW8047" s="12"/>
      <c r="EX8047" s="12"/>
      <c r="EY8047" s="12"/>
      <c r="EZ8047" s="12"/>
      <c r="FA8047" s="12"/>
      <c r="FB8047" s="12"/>
      <c r="FC8047" s="12"/>
      <c r="FD8047" s="12"/>
      <c r="FE8047" s="12"/>
      <c r="FF8047" s="12"/>
      <c r="FG8047" s="12"/>
      <c r="FH8047" s="12"/>
      <c r="FI8047" s="12"/>
      <c r="FJ8047" s="12"/>
      <c r="FK8047" s="12"/>
      <c r="FL8047" s="12"/>
      <c r="FM8047" s="12"/>
      <c r="FN8047" s="12"/>
      <c r="FO8047" s="12"/>
      <c r="FP8047" s="12"/>
      <c r="FQ8047" s="12"/>
      <c r="FR8047" s="12"/>
      <c r="FS8047" s="12"/>
      <c r="FT8047" s="12"/>
      <c r="FU8047" s="12"/>
      <c r="FV8047" s="12"/>
      <c r="FW8047" s="12"/>
      <c r="FX8047" s="12"/>
      <c r="FY8047" s="12"/>
      <c r="FZ8047" s="12"/>
      <c r="GA8047" s="12"/>
      <c r="GB8047" s="12"/>
      <c r="GC8047" s="12"/>
      <c r="GD8047" s="12"/>
      <c r="GE8047" s="12"/>
      <c r="GF8047" s="12"/>
      <c r="GG8047" s="12"/>
      <c r="GH8047" s="12"/>
      <c r="GI8047" s="12"/>
      <c r="GJ8047" s="12"/>
      <c r="GK8047" s="12"/>
      <c r="GL8047" s="12"/>
      <c r="GM8047" s="12"/>
      <c r="GN8047" s="12"/>
      <c r="GO8047" s="12"/>
      <c r="GP8047" s="12"/>
      <c r="GQ8047" s="12"/>
      <c r="GR8047" s="12"/>
      <c r="GS8047" s="12"/>
      <c r="GT8047" s="12"/>
      <c r="GU8047" s="12"/>
      <c r="GV8047" s="12"/>
      <c r="GW8047" s="12"/>
      <c r="GX8047" s="12"/>
      <c r="GY8047" s="12"/>
    </row>
    <row r="8048" s="5" customFormat="1" spans="1:207">
      <c r="A8048" s="195"/>
      <c r="B8048" s="7"/>
      <c r="C8048" s="196"/>
      <c r="D8048" s="11"/>
      <c r="E8048" s="80"/>
      <c r="F8048" s="80"/>
      <c r="H8048" s="14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2"/>
      <c r="AX8048" s="12"/>
      <c r="AY8048" s="12"/>
      <c r="AZ8048" s="12"/>
      <c r="BA8048" s="12"/>
      <c r="BB8048" s="12"/>
      <c r="BC8048" s="12"/>
      <c r="BD8048" s="12"/>
      <c r="BE8048" s="12"/>
      <c r="BF8048" s="12"/>
      <c r="BG8048" s="12"/>
      <c r="BH8048" s="12"/>
      <c r="BI8048" s="12"/>
      <c r="BJ8048" s="12"/>
      <c r="BK8048" s="12"/>
      <c r="BL8048" s="12"/>
      <c r="BM8048" s="12"/>
      <c r="BN8048" s="12"/>
      <c r="BO8048" s="12"/>
      <c r="BP8048" s="12"/>
      <c r="BQ8048" s="12"/>
      <c r="BR8048" s="12"/>
      <c r="BS8048" s="12"/>
      <c r="BT8048" s="12"/>
      <c r="BU8048" s="12"/>
      <c r="BV8048" s="12"/>
      <c r="BW8048" s="12"/>
      <c r="BX8048" s="12"/>
      <c r="BY8048" s="12"/>
      <c r="BZ8048" s="12"/>
      <c r="CA8048" s="12"/>
      <c r="CB8048" s="12"/>
      <c r="CC8048" s="12"/>
      <c r="CD8048" s="12"/>
      <c r="CE8048" s="12"/>
      <c r="CF8048" s="12"/>
      <c r="CG8048" s="12"/>
      <c r="CH8048" s="12"/>
      <c r="CI8048" s="12"/>
      <c r="CJ8048" s="12"/>
      <c r="CK8048" s="12"/>
      <c r="CL8048" s="12"/>
      <c r="CM8048" s="12"/>
      <c r="CN8048" s="12"/>
      <c r="CO8048" s="12"/>
      <c r="CP8048" s="12"/>
      <c r="CQ8048" s="12"/>
      <c r="CR8048" s="12"/>
      <c r="CS8048" s="12"/>
      <c r="CT8048" s="12"/>
      <c r="CU8048" s="12"/>
      <c r="CV8048" s="12"/>
      <c r="CW8048" s="12"/>
      <c r="CX8048" s="12"/>
      <c r="CY8048" s="12"/>
      <c r="CZ8048" s="12"/>
      <c r="DA8048" s="12"/>
      <c r="DB8048" s="12"/>
      <c r="DC8048" s="12"/>
      <c r="DD8048" s="12"/>
      <c r="DE8048" s="12"/>
      <c r="DF8048" s="12"/>
      <c r="DG8048" s="12"/>
      <c r="DH8048" s="12"/>
      <c r="DI8048" s="12"/>
      <c r="DJ8048" s="12"/>
      <c r="DK8048" s="12"/>
      <c r="DL8048" s="12"/>
      <c r="DM8048" s="12"/>
      <c r="DN8048" s="12"/>
      <c r="DO8048" s="12"/>
      <c r="DP8048" s="12"/>
      <c r="DQ8048" s="12"/>
      <c r="DR8048" s="12"/>
      <c r="DS8048" s="12"/>
      <c r="DT8048" s="12"/>
      <c r="DU8048" s="12"/>
      <c r="DV8048" s="12"/>
      <c r="DW8048" s="12"/>
      <c r="DX8048" s="12"/>
      <c r="DY8048" s="12"/>
      <c r="DZ8048" s="12"/>
      <c r="EA8048" s="12"/>
      <c r="EB8048" s="12"/>
      <c r="EC8048" s="12"/>
      <c r="ED8048" s="12"/>
      <c r="EE8048" s="12"/>
      <c r="EF8048" s="12"/>
      <c r="EG8048" s="12"/>
      <c r="EH8048" s="12"/>
      <c r="EI8048" s="12"/>
      <c r="EJ8048" s="12"/>
      <c r="EK8048" s="12"/>
      <c r="EL8048" s="12"/>
      <c r="EM8048" s="12"/>
      <c r="EN8048" s="12"/>
      <c r="EO8048" s="12"/>
      <c r="EP8048" s="12"/>
      <c r="EQ8048" s="12"/>
      <c r="ER8048" s="12"/>
      <c r="ES8048" s="12"/>
      <c r="ET8048" s="12"/>
      <c r="EU8048" s="12"/>
      <c r="EV8048" s="12"/>
      <c r="EW8048" s="12"/>
      <c r="EX8048" s="12"/>
      <c r="EY8048" s="12"/>
      <c r="EZ8048" s="12"/>
      <c r="FA8048" s="12"/>
      <c r="FB8048" s="12"/>
      <c r="FC8048" s="12"/>
      <c r="FD8048" s="12"/>
      <c r="FE8048" s="12"/>
      <c r="FF8048" s="12"/>
      <c r="FG8048" s="12"/>
      <c r="FH8048" s="12"/>
      <c r="FI8048" s="12"/>
      <c r="FJ8048" s="12"/>
      <c r="FK8048" s="12"/>
      <c r="FL8048" s="12"/>
      <c r="FM8048" s="12"/>
      <c r="FN8048" s="12"/>
      <c r="FO8048" s="12"/>
      <c r="FP8048" s="12"/>
      <c r="FQ8048" s="12"/>
      <c r="FR8048" s="12"/>
      <c r="FS8048" s="12"/>
      <c r="FT8048" s="12"/>
      <c r="FU8048" s="12"/>
      <c r="FV8048" s="12"/>
      <c r="FW8048" s="12"/>
      <c r="FX8048" s="12"/>
      <c r="FY8048" s="12"/>
      <c r="FZ8048" s="12"/>
      <c r="GA8048" s="12"/>
      <c r="GB8048" s="12"/>
      <c r="GC8048" s="12"/>
      <c r="GD8048" s="12"/>
      <c r="GE8048" s="12"/>
      <c r="GF8048" s="12"/>
      <c r="GG8048" s="12"/>
      <c r="GH8048" s="12"/>
      <c r="GI8048" s="12"/>
      <c r="GJ8048" s="12"/>
      <c r="GK8048" s="12"/>
      <c r="GL8048" s="12"/>
      <c r="GM8048" s="12"/>
      <c r="GN8048" s="12"/>
      <c r="GO8048" s="12"/>
      <c r="GP8048" s="12"/>
      <c r="GQ8048" s="12"/>
      <c r="GR8048" s="12"/>
      <c r="GS8048" s="12"/>
      <c r="GT8048" s="12"/>
      <c r="GU8048" s="12"/>
      <c r="GV8048" s="12"/>
      <c r="GW8048" s="12"/>
      <c r="GX8048" s="12"/>
      <c r="GY8048" s="12"/>
    </row>
    <row r="8049" s="5" customFormat="1" spans="1:207">
      <c r="A8049" s="195"/>
      <c r="B8049" s="7"/>
      <c r="C8049" s="196"/>
      <c r="D8049" s="11"/>
      <c r="E8049" s="80"/>
      <c r="F8049" s="80"/>
      <c r="H8049" s="14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2"/>
      <c r="AX8049" s="12"/>
      <c r="AY8049" s="12"/>
      <c r="AZ8049" s="12"/>
      <c r="BA8049" s="12"/>
      <c r="BB8049" s="12"/>
      <c r="BC8049" s="12"/>
      <c r="BD8049" s="12"/>
      <c r="BE8049" s="12"/>
      <c r="BF8049" s="12"/>
      <c r="BG8049" s="12"/>
      <c r="BH8049" s="12"/>
      <c r="BI8049" s="12"/>
      <c r="BJ8049" s="12"/>
      <c r="BK8049" s="12"/>
      <c r="BL8049" s="12"/>
      <c r="BM8049" s="12"/>
      <c r="BN8049" s="12"/>
      <c r="BO8049" s="12"/>
      <c r="BP8049" s="12"/>
      <c r="BQ8049" s="12"/>
      <c r="BR8049" s="12"/>
      <c r="BS8049" s="12"/>
      <c r="BT8049" s="12"/>
      <c r="BU8049" s="12"/>
      <c r="BV8049" s="12"/>
      <c r="BW8049" s="12"/>
      <c r="BX8049" s="12"/>
      <c r="BY8049" s="12"/>
      <c r="BZ8049" s="12"/>
      <c r="CA8049" s="12"/>
      <c r="CB8049" s="12"/>
      <c r="CC8049" s="12"/>
      <c r="CD8049" s="12"/>
      <c r="CE8049" s="12"/>
      <c r="CF8049" s="12"/>
      <c r="CG8049" s="12"/>
      <c r="CH8049" s="12"/>
      <c r="CI8049" s="12"/>
      <c r="CJ8049" s="12"/>
      <c r="CK8049" s="12"/>
      <c r="CL8049" s="12"/>
      <c r="CM8049" s="12"/>
      <c r="CN8049" s="12"/>
      <c r="CO8049" s="12"/>
      <c r="CP8049" s="12"/>
      <c r="CQ8049" s="12"/>
      <c r="CR8049" s="12"/>
      <c r="CS8049" s="12"/>
      <c r="CT8049" s="12"/>
      <c r="CU8049" s="12"/>
      <c r="CV8049" s="12"/>
      <c r="CW8049" s="12"/>
      <c r="CX8049" s="12"/>
      <c r="CY8049" s="12"/>
      <c r="CZ8049" s="12"/>
      <c r="DA8049" s="12"/>
      <c r="DB8049" s="12"/>
      <c r="DC8049" s="12"/>
      <c r="DD8049" s="12"/>
      <c r="DE8049" s="12"/>
      <c r="DF8049" s="12"/>
      <c r="DG8049" s="12"/>
      <c r="DH8049" s="12"/>
      <c r="DI8049" s="12"/>
      <c r="DJ8049" s="12"/>
      <c r="DK8049" s="12"/>
      <c r="DL8049" s="12"/>
      <c r="DM8049" s="12"/>
      <c r="DN8049" s="12"/>
      <c r="DO8049" s="12"/>
      <c r="DP8049" s="12"/>
      <c r="DQ8049" s="12"/>
      <c r="DR8049" s="12"/>
      <c r="DS8049" s="12"/>
      <c r="DT8049" s="12"/>
      <c r="DU8049" s="12"/>
      <c r="DV8049" s="12"/>
      <c r="DW8049" s="12"/>
      <c r="DX8049" s="12"/>
      <c r="DY8049" s="12"/>
      <c r="DZ8049" s="12"/>
      <c r="EA8049" s="12"/>
      <c r="EB8049" s="12"/>
      <c r="EC8049" s="12"/>
      <c r="ED8049" s="12"/>
      <c r="EE8049" s="12"/>
      <c r="EF8049" s="12"/>
      <c r="EG8049" s="12"/>
      <c r="EH8049" s="12"/>
      <c r="EI8049" s="12"/>
      <c r="EJ8049" s="12"/>
      <c r="EK8049" s="12"/>
      <c r="EL8049" s="12"/>
      <c r="EM8049" s="12"/>
      <c r="EN8049" s="12"/>
      <c r="EO8049" s="12"/>
      <c r="EP8049" s="12"/>
      <c r="EQ8049" s="12"/>
      <c r="ER8049" s="12"/>
      <c r="ES8049" s="12"/>
      <c r="ET8049" s="12"/>
      <c r="EU8049" s="12"/>
      <c r="EV8049" s="12"/>
      <c r="EW8049" s="12"/>
      <c r="EX8049" s="12"/>
      <c r="EY8049" s="12"/>
      <c r="EZ8049" s="12"/>
      <c r="FA8049" s="12"/>
      <c r="FB8049" s="12"/>
      <c r="FC8049" s="12"/>
      <c r="FD8049" s="12"/>
      <c r="FE8049" s="12"/>
      <c r="FF8049" s="12"/>
      <c r="FG8049" s="12"/>
      <c r="FH8049" s="12"/>
      <c r="FI8049" s="12"/>
      <c r="FJ8049" s="12"/>
      <c r="FK8049" s="12"/>
      <c r="FL8049" s="12"/>
      <c r="FM8049" s="12"/>
      <c r="FN8049" s="12"/>
      <c r="FO8049" s="12"/>
      <c r="FP8049" s="12"/>
      <c r="FQ8049" s="12"/>
      <c r="FR8049" s="12"/>
      <c r="FS8049" s="12"/>
      <c r="FT8049" s="12"/>
      <c r="FU8049" s="12"/>
      <c r="FV8049" s="12"/>
      <c r="FW8049" s="12"/>
      <c r="FX8049" s="12"/>
      <c r="FY8049" s="12"/>
      <c r="FZ8049" s="12"/>
      <c r="GA8049" s="12"/>
      <c r="GB8049" s="12"/>
      <c r="GC8049" s="12"/>
      <c r="GD8049" s="12"/>
      <c r="GE8049" s="12"/>
      <c r="GF8049" s="12"/>
      <c r="GG8049" s="12"/>
      <c r="GH8049" s="12"/>
      <c r="GI8049" s="12"/>
      <c r="GJ8049" s="12"/>
      <c r="GK8049" s="12"/>
      <c r="GL8049" s="12"/>
      <c r="GM8049" s="12"/>
      <c r="GN8049" s="12"/>
      <c r="GO8049" s="12"/>
      <c r="GP8049" s="12"/>
      <c r="GQ8049" s="12"/>
      <c r="GR8049" s="12"/>
      <c r="GS8049" s="12"/>
      <c r="GT8049" s="12"/>
      <c r="GU8049" s="12"/>
      <c r="GV8049" s="12"/>
      <c r="GW8049" s="12"/>
      <c r="GX8049" s="12"/>
      <c r="GY8049" s="12"/>
    </row>
    <row r="8050" s="5" customFormat="1" spans="1:207">
      <c r="A8050" s="195"/>
      <c r="B8050" s="7"/>
      <c r="C8050" s="196"/>
      <c r="D8050" s="11"/>
      <c r="E8050" s="80"/>
      <c r="F8050" s="80"/>
      <c r="H8050" s="14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2"/>
      <c r="AX8050" s="12"/>
      <c r="AY8050" s="12"/>
      <c r="AZ8050" s="12"/>
      <c r="BA8050" s="12"/>
      <c r="BB8050" s="12"/>
      <c r="BC8050" s="12"/>
      <c r="BD8050" s="12"/>
      <c r="BE8050" s="12"/>
      <c r="BF8050" s="12"/>
      <c r="BG8050" s="12"/>
      <c r="BH8050" s="12"/>
      <c r="BI8050" s="12"/>
      <c r="BJ8050" s="12"/>
      <c r="BK8050" s="12"/>
      <c r="BL8050" s="12"/>
      <c r="BM8050" s="12"/>
      <c r="BN8050" s="12"/>
      <c r="BO8050" s="12"/>
      <c r="BP8050" s="12"/>
      <c r="BQ8050" s="12"/>
      <c r="BR8050" s="12"/>
      <c r="BS8050" s="12"/>
      <c r="BT8050" s="12"/>
      <c r="BU8050" s="12"/>
      <c r="BV8050" s="12"/>
      <c r="BW8050" s="12"/>
      <c r="BX8050" s="12"/>
      <c r="BY8050" s="12"/>
      <c r="BZ8050" s="12"/>
      <c r="CA8050" s="12"/>
      <c r="CB8050" s="12"/>
      <c r="CC8050" s="12"/>
      <c r="CD8050" s="12"/>
      <c r="CE8050" s="12"/>
      <c r="CF8050" s="12"/>
      <c r="CG8050" s="12"/>
      <c r="CH8050" s="12"/>
      <c r="CI8050" s="12"/>
      <c r="CJ8050" s="12"/>
      <c r="CK8050" s="12"/>
      <c r="CL8050" s="12"/>
      <c r="CM8050" s="12"/>
      <c r="CN8050" s="12"/>
      <c r="CO8050" s="12"/>
      <c r="CP8050" s="12"/>
      <c r="CQ8050" s="12"/>
      <c r="CR8050" s="12"/>
      <c r="CS8050" s="12"/>
      <c r="CT8050" s="12"/>
      <c r="CU8050" s="12"/>
      <c r="CV8050" s="12"/>
      <c r="CW8050" s="12"/>
      <c r="CX8050" s="12"/>
      <c r="CY8050" s="12"/>
      <c r="CZ8050" s="12"/>
      <c r="DA8050" s="12"/>
      <c r="DB8050" s="12"/>
      <c r="DC8050" s="12"/>
      <c r="DD8050" s="12"/>
      <c r="DE8050" s="12"/>
      <c r="DF8050" s="12"/>
      <c r="DG8050" s="12"/>
      <c r="DH8050" s="12"/>
      <c r="DI8050" s="12"/>
      <c r="DJ8050" s="12"/>
      <c r="DK8050" s="12"/>
      <c r="DL8050" s="12"/>
      <c r="DM8050" s="12"/>
      <c r="DN8050" s="12"/>
      <c r="DO8050" s="12"/>
      <c r="DP8050" s="12"/>
      <c r="DQ8050" s="12"/>
      <c r="DR8050" s="12"/>
      <c r="DS8050" s="12"/>
      <c r="DT8050" s="12"/>
      <c r="DU8050" s="12"/>
      <c r="DV8050" s="12"/>
      <c r="DW8050" s="12"/>
      <c r="DX8050" s="12"/>
      <c r="DY8050" s="12"/>
      <c r="DZ8050" s="12"/>
      <c r="EA8050" s="12"/>
      <c r="EB8050" s="12"/>
      <c r="EC8050" s="12"/>
      <c r="ED8050" s="12"/>
      <c r="EE8050" s="12"/>
      <c r="EF8050" s="12"/>
      <c r="EG8050" s="12"/>
      <c r="EH8050" s="12"/>
      <c r="EI8050" s="12"/>
      <c r="EJ8050" s="12"/>
      <c r="EK8050" s="12"/>
      <c r="EL8050" s="12"/>
      <c r="EM8050" s="12"/>
      <c r="EN8050" s="12"/>
      <c r="EO8050" s="12"/>
      <c r="EP8050" s="12"/>
      <c r="EQ8050" s="12"/>
      <c r="ER8050" s="12"/>
      <c r="ES8050" s="12"/>
      <c r="ET8050" s="12"/>
      <c r="EU8050" s="12"/>
      <c r="EV8050" s="12"/>
      <c r="EW8050" s="12"/>
      <c r="EX8050" s="12"/>
      <c r="EY8050" s="12"/>
      <c r="EZ8050" s="12"/>
      <c r="FA8050" s="12"/>
      <c r="FB8050" s="12"/>
      <c r="FC8050" s="12"/>
      <c r="FD8050" s="12"/>
      <c r="FE8050" s="12"/>
      <c r="FF8050" s="12"/>
      <c r="FG8050" s="12"/>
      <c r="FH8050" s="12"/>
      <c r="FI8050" s="12"/>
      <c r="FJ8050" s="12"/>
      <c r="FK8050" s="12"/>
      <c r="FL8050" s="12"/>
      <c r="FM8050" s="12"/>
      <c r="FN8050" s="12"/>
      <c r="FO8050" s="12"/>
      <c r="FP8050" s="12"/>
      <c r="FQ8050" s="12"/>
      <c r="FR8050" s="12"/>
      <c r="FS8050" s="12"/>
      <c r="FT8050" s="12"/>
      <c r="FU8050" s="12"/>
      <c r="FV8050" s="12"/>
      <c r="FW8050" s="12"/>
      <c r="FX8050" s="12"/>
      <c r="FY8050" s="12"/>
      <c r="FZ8050" s="12"/>
      <c r="GA8050" s="12"/>
      <c r="GB8050" s="12"/>
      <c r="GC8050" s="12"/>
      <c r="GD8050" s="12"/>
      <c r="GE8050" s="12"/>
      <c r="GF8050" s="12"/>
      <c r="GG8050" s="12"/>
      <c r="GH8050" s="12"/>
      <c r="GI8050" s="12"/>
      <c r="GJ8050" s="12"/>
      <c r="GK8050" s="12"/>
      <c r="GL8050" s="12"/>
      <c r="GM8050" s="12"/>
      <c r="GN8050" s="12"/>
      <c r="GO8050" s="12"/>
      <c r="GP8050" s="12"/>
      <c r="GQ8050" s="12"/>
      <c r="GR8050" s="12"/>
      <c r="GS8050" s="12"/>
      <c r="GT8050" s="12"/>
      <c r="GU8050" s="12"/>
      <c r="GV8050" s="12"/>
      <c r="GW8050" s="12"/>
      <c r="GX8050" s="12"/>
      <c r="GY8050" s="12"/>
    </row>
    <row r="8051" s="5" customFormat="1" spans="1:207">
      <c r="A8051" s="195"/>
      <c r="B8051" s="7"/>
      <c r="C8051" s="196"/>
      <c r="D8051" s="11"/>
      <c r="E8051" s="80"/>
      <c r="F8051" s="80"/>
      <c r="H8051" s="14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2"/>
      <c r="AX8051" s="12"/>
      <c r="AY8051" s="12"/>
      <c r="AZ8051" s="12"/>
      <c r="BA8051" s="12"/>
      <c r="BB8051" s="12"/>
      <c r="BC8051" s="12"/>
      <c r="BD8051" s="12"/>
      <c r="BE8051" s="12"/>
      <c r="BF8051" s="12"/>
      <c r="BG8051" s="12"/>
      <c r="BH8051" s="12"/>
      <c r="BI8051" s="12"/>
      <c r="BJ8051" s="12"/>
      <c r="BK8051" s="12"/>
      <c r="BL8051" s="12"/>
      <c r="BM8051" s="12"/>
      <c r="BN8051" s="12"/>
      <c r="BO8051" s="12"/>
      <c r="BP8051" s="12"/>
      <c r="BQ8051" s="12"/>
      <c r="BR8051" s="12"/>
      <c r="BS8051" s="12"/>
      <c r="BT8051" s="12"/>
      <c r="BU8051" s="12"/>
      <c r="BV8051" s="12"/>
      <c r="BW8051" s="12"/>
      <c r="BX8051" s="12"/>
      <c r="BY8051" s="12"/>
      <c r="BZ8051" s="12"/>
      <c r="CA8051" s="12"/>
      <c r="CB8051" s="12"/>
      <c r="CC8051" s="12"/>
      <c r="CD8051" s="12"/>
      <c r="CE8051" s="12"/>
      <c r="CF8051" s="12"/>
      <c r="CG8051" s="12"/>
      <c r="CH8051" s="12"/>
      <c r="CI8051" s="12"/>
      <c r="CJ8051" s="12"/>
      <c r="CK8051" s="12"/>
      <c r="CL8051" s="12"/>
      <c r="CM8051" s="12"/>
      <c r="CN8051" s="12"/>
      <c r="CO8051" s="12"/>
      <c r="CP8051" s="12"/>
      <c r="CQ8051" s="12"/>
      <c r="CR8051" s="12"/>
      <c r="CS8051" s="12"/>
      <c r="CT8051" s="12"/>
      <c r="CU8051" s="12"/>
      <c r="CV8051" s="12"/>
      <c r="CW8051" s="12"/>
      <c r="CX8051" s="12"/>
      <c r="CY8051" s="12"/>
      <c r="CZ8051" s="12"/>
      <c r="DA8051" s="12"/>
      <c r="DB8051" s="12"/>
      <c r="DC8051" s="12"/>
      <c r="DD8051" s="12"/>
      <c r="DE8051" s="12"/>
      <c r="DF8051" s="12"/>
      <c r="DG8051" s="12"/>
      <c r="DH8051" s="12"/>
      <c r="DI8051" s="12"/>
      <c r="DJ8051" s="12"/>
      <c r="DK8051" s="12"/>
      <c r="DL8051" s="12"/>
      <c r="DM8051" s="12"/>
      <c r="DN8051" s="12"/>
      <c r="DO8051" s="12"/>
      <c r="DP8051" s="12"/>
      <c r="DQ8051" s="12"/>
      <c r="DR8051" s="12"/>
      <c r="DS8051" s="12"/>
      <c r="DT8051" s="12"/>
      <c r="DU8051" s="12"/>
      <c r="DV8051" s="12"/>
      <c r="DW8051" s="12"/>
      <c r="DX8051" s="12"/>
      <c r="DY8051" s="12"/>
      <c r="DZ8051" s="12"/>
      <c r="EA8051" s="12"/>
      <c r="EB8051" s="12"/>
      <c r="EC8051" s="12"/>
      <c r="ED8051" s="12"/>
      <c r="EE8051" s="12"/>
      <c r="EF8051" s="12"/>
      <c r="EG8051" s="12"/>
      <c r="EH8051" s="12"/>
      <c r="EI8051" s="12"/>
      <c r="EJ8051" s="12"/>
      <c r="EK8051" s="12"/>
      <c r="EL8051" s="12"/>
      <c r="EM8051" s="12"/>
      <c r="EN8051" s="12"/>
      <c r="EO8051" s="12"/>
      <c r="EP8051" s="12"/>
      <c r="EQ8051" s="12"/>
      <c r="ER8051" s="12"/>
      <c r="ES8051" s="12"/>
      <c r="ET8051" s="12"/>
      <c r="EU8051" s="12"/>
      <c r="EV8051" s="12"/>
      <c r="EW8051" s="12"/>
      <c r="EX8051" s="12"/>
      <c r="EY8051" s="12"/>
      <c r="EZ8051" s="12"/>
      <c r="FA8051" s="12"/>
      <c r="FB8051" s="12"/>
      <c r="FC8051" s="12"/>
      <c r="FD8051" s="12"/>
      <c r="FE8051" s="12"/>
      <c r="FF8051" s="12"/>
      <c r="FG8051" s="12"/>
      <c r="FH8051" s="12"/>
      <c r="FI8051" s="12"/>
      <c r="FJ8051" s="12"/>
      <c r="FK8051" s="12"/>
      <c r="FL8051" s="12"/>
      <c r="FM8051" s="12"/>
      <c r="FN8051" s="12"/>
      <c r="FO8051" s="12"/>
      <c r="FP8051" s="12"/>
      <c r="FQ8051" s="12"/>
      <c r="FR8051" s="12"/>
      <c r="FS8051" s="12"/>
      <c r="FT8051" s="12"/>
      <c r="FU8051" s="12"/>
      <c r="FV8051" s="12"/>
      <c r="FW8051" s="12"/>
      <c r="FX8051" s="12"/>
      <c r="FY8051" s="12"/>
      <c r="FZ8051" s="12"/>
      <c r="GA8051" s="12"/>
      <c r="GB8051" s="12"/>
      <c r="GC8051" s="12"/>
      <c r="GD8051" s="12"/>
      <c r="GE8051" s="12"/>
      <c r="GF8051" s="12"/>
      <c r="GG8051" s="12"/>
      <c r="GH8051" s="12"/>
      <c r="GI8051" s="12"/>
      <c r="GJ8051" s="12"/>
      <c r="GK8051" s="12"/>
      <c r="GL8051" s="12"/>
      <c r="GM8051" s="12"/>
      <c r="GN8051" s="12"/>
      <c r="GO8051" s="12"/>
      <c r="GP8051" s="12"/>
      <c r="GQ8051" s="12"/>
      <c r="GR8051" s="12"/>
      <c r="GS8051" s="12"/>
      <c r="GT8051" s="12"/>
      <c r="GU8051" s="12"/>
      <c r="GV8051" s="12"/>
      <c r="GW8051" s="12"/>
      <c r="GX8051" s="12"/>
      <c r="GY8051" s="12"/>
    </row>
    <row r="8052" s="5" customFormat="1" spans="1:207">
      <c r="A8052" s="195"/>
      <c r="B8052" s="7"/>
      <c r="C8052" s="196"/>
      <c r="D8052" s="11"/>
      <c r="E8052" s="80"/>
      <c r="F8052" s="80"/>
      <c r="H8052" s="14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2"/>
      <c r="AX8052" s="12"/>
      <c r="AY8052" s="12"/>
      <c r="AZ8052" s="12"/>
      <c r="BA8052" s="12"/>
      <c r="BB8052" s="12"/>
      <c r="BC8052" s="12"/>
      <c r="BD8052" s="12"/>
      <c r="BE8052" s="12"/>
      <c r="BF8052" s="12"/>
      <c r="BG8052" s="12"/>
      <c r="BH8052" s="12"/>
      <c r="BI8052" s="12"/>
      <c r="BJ8052" s="12"/>
      <c r="BK8052" s="12"/>
      <c r="BL8052" s="12"/>
      <c r="BM8052" s="12"/>
      <c r="BN8052" s="12"/>
      <c r="BO8052" s="12"/>
      <c r="BP8052" s="12"/>
      <c r="BQ8052" s="12"/>
      <c r="BR8052" s="12"/>
      <c r="BS8052" s="12"/>
      <c r="BT8052" s="12"/>
      <c r="BU8052" s="12"/>
      <c r="BV8052" s="12"/>
      <c r="BW8052" s="12"/>
      <c r="BX8052" s="12"/>
      <c r="BY8052" s="12"/>
      <c r="BZ8052" s="12"/>
      <c r="CA8052" s="12"/>
      <c r="CB8052" s="12"/>
      <c r="CC8052" s="12"/>
      <c r="CD8052" s="12"/>
      <c r="CE8052" s="12"/>
      <c r="CF8052" s="12"/>
      <c r="CG8052" s="12"/>
      <c r="CH8052" s="12"/>
      <c r="CI8052" s="12"/>
      <c r="CJ8052" s="12"/>
      <c r="CK8052" s="12"/>
      <c r="CL8052" s="12"/>
      <c r="CM8052" s="12"/>
      <c r="CN8052" s="12"/>
      <c r="CO8052" s="12"/>
      <c r="CP8052" s="12"/>
      <c r="CQ8052" s="12"/>
      <c r="CR8052" s="12"/>
      <c r="CS8052" s="12"/>
      <c r="CT8052" s="12"/>
      <c r="CU8052" s="12"/>
      <c r="CV8052" s="12"/>
      <c r="CW8052" s="12"/>
      <c r="CX8052" s="12"/>
      <c r="CY8052" s="12"/>
      <c r="CZ8052" s="12"/>
      <c r="DA8052" s="12"/>
      <c r="DB8052" s="12"/>
      <c r="DC8052" s="12"/>
      <c r="DD8052" s="12"/>
      <c r="DE8052" s="12"/>
      <c r="DF8052" s="12"/>
      <c r="DG8052" s="12"/>
      <c r="DH8052" s="12"/>
      <c r="DI8052" s="12"/>
      <c r="DJ8052" s="12"/>
      <c r="DK8052" s="12"/>
      <c r="DL8052" s="12"/>
      <c r="DM8052" s="12"/>
      <c r="DN8052" s="12"/>
      <c r="DO8052" s="12"/>
      <c r="DP8052" s="12"/>
      <c r="DQ8052" s="12"/>
      <c r="DR8052" s="12"/>
      <c r="DS8052" s="12"/>
      <c r="DT8052" s="12"/>
      <c r="DU8052" s="12"/>
      <c r="DV8052" s="12"/>
      <c r="DW8052" s="12"/>
      <c r="DX8052" s="12"/>
      <c r="DY8052" s="12"/>
      <c r="DZ8052" s="12"/>
      <c r="EA8052" s="12"/>
      <c r="EB8052" s="12"/>
      <c r="EC8052" s="12"/>
      <c r="ED8052" s="12"/>
      <c r="EE8052" s="12"/>
      <c r="EF8052" s="12"/>
      <c r="EG8052" s="12"/>
      <c r="EH8052" s="12"/>
      <c r="EI8052" s="12"/>
      <c r="EJ8052" s="12"/>
      <c r="EK8052" s="12"/>
      <c r="EL8052" s="12"/>
      <c r="EM8052" s="12"/>
      <c r="EN8052" s="12"/>
      <c r="EO8052" s="12"/>
      <c r="EP8052" s="12"/>
      <c r="EQ8052" s="12"/>
      <c r="ER8052" s="12"/>
      <c r="ES8052" s="12"/>
      <c r="ET8052" s="12"/>
      <c r="EU8052" s="12"/>
      <c r="EV8052" s="12"/>
      <c r="EW8052" s="12"/>
      <c r="EX8052" s="12"/>
      <c r="EY8052" s="12"/>
      <c r="EZ8052" s="12"/>
      <c r="FA8052" s="12"/>
      <c r="FB8052" s="12"/>
      <c r="FC8052" s="12"/>
      <c r="FD8052" s="12"/>
      <c r="FE8052" s="12"/>
      <c r="FF8052" s="12"/>
      <c r="FG8052" s="12"/>
      <c r="FH8052" s="12"/>
      <c r="FI8052" s="12"/>
      <c r="FJ8052" s="12"/>
      <c r="FK8052" s="12"/>
      <c r="FL8052" s="12"/>
      <c r="FM8052" s="12"/>
      <c r="FN8052" s="12"/>
      <c r="FO8052" s="12"/>
      <c r="FP8052" s="12"/>
      <c r="FQ8052" s="12"/>
      <c r="FR8052" s="12"/>
      <c r="FS8052" s="12"/>
      <c r="FT8052" s="12"/>
      <c r="FU8052" s="12"/>
      <c r="FV8052" s="12"/>
      <c r="FW8052" s="12"/>
      <c r="FX8052" s="12"/>
      <c r="FY8052" s="12"/>
      <c r="FZ8052" s="12"/>
      <c r="GA8052" s="12"/>
      <c r="GB8052" s="12"/>
      <c r="GC8052" s="12"/>
      <c r="GD8052" s="12"/>
      <c r="GE8052" s="12"/>
      <c r="GF8052" s="12"/>
      <c r="GG8052" s="12"/>
      <c r="GH8052" s="12"/>
      <c r="GI8052" s="12"/>
      <c r="GJ8052" s="12"/>
      <c r="GK8052" s="12"/>
      <c r="GL8052" s="12"/>
      <c r="GM8052" s="12"/>
      <c r="GN8052" s="12"/>
      <c r="GO8052" s="12"/>
      <c r="GP8052" s="12"/>
      <c r="GQ8052" s="12"/>
      <c r="GR8052" s="12"/>
      <c r="GS8052" s="12"/>
      <c r="GT8052" s="12"/>
      <c r="GU8052" s="12"/>
      <c r="GV8052" s="12"/>
      <c r="GW8052" s="12"/>
      <c r="GX8052" s="12"/>
      <c r="GY8052" s="12"/>
    </row>
    <row r="8053" s="5" customFormat="1" spans="1:207">
      <c r="A8053" s="195"/>
      <c r="B8053" s="7"/>
      <c r="C8053" s="196"/>
      <c r="D8053" s="11"/>
      <c r="E8053" s="80"/>
      <c r="F8053" s="80"/>
      <c r="H8053" s="14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2"/>
      <c r="AX8053" s="12"/>
      <c r="AY8053" s="12"/>
      <c r="AZ8053" s="12"/>
      <c r="BA8053" s="12"/>
      <c r="BB8053" s="12"/>
      <c r="BC8053" s="12"/>
      <c r="BD8053" s="12"/>
      <c r="BE8053" s="12"/>
      <c r="BF8053" s="12"/>
      <c r="BG8053" s="12"/>
      <c r="BH8053" s="12"/>
      <c r="BI8053" s="12"/>
      <c r="BJ8053" s="12"/>
      <c r="BK8053" s="12"/>
      <c r="BL8053" s="12"/>
      <c r="BM8053" s="12"/>
      <c r="BN8053" s="12"/>
      <c r="BO8053" s="12"/>
      <c r="BP8053" s="12"/>
      <c r="BQ8053" s="12"/>
      <c r="BR8053" s="12"/>
      <c r="BS8053" s="12"/>
      <c r="BT8053" s="12"/>
      <c r="BU8053" s="12"/>
      <c r="BV8053" s="12"/>
      <c r="BW8053" s="12"/>
      <c r="BX8053" s="12"/>
      <c r="BY8053" s="12"/>
      <c r="BZ8053" s="12"/>
      <c r="CA8053" s="12"/>
      <c r="CB8053" s="12"/>
      <c r="CC8053" s="12"/>
      <c r="CD8053" s="12"/>
      <c r="CE8053" s="12"/>
      <c r="CF8053" s="12"/>
      <c r="CG8053" s="12"/>
      <c r="CH8053" s="12"/>
      <c r="CI8053" s="12"/>
      <c r="CJ8053" s="12"/>
      <c r="CK8053" s="12"/>
      <c r="CL8053" s="12"/>
      <c r="CM8053" s="12"/>
      <c r="CN8053" s="12"/>
      <c r="CO8053" s="12"/>
      <c r="CP8053" s="12"/>
      <c r="CQ8053" s="12"/>
      <c r="CR8053" s="12"/>
      <c r="CS8053" s="12"/>
      <c r="CT8053" s="12"/>
      <c r="CU8053" s="12"/>
      <c r="CV8053" s="12"/>
      <c r="CW8053" s="12"/>
      <c r="CX8053" s="12"/>
      <c r="CY8053" s="12"/>
      <c r="CZ8053" s="12"/>
      <c r="DA8053" s="12"/>
      <c r="DB8053" s="12"/>
      <c r="DC8053" s="12"/>
      <c r="DD8053" s="12"/>
      <c r="DE8053" s="12"/>
      <c r="DF8053" s="12"/>
      <c r="DG8053" s="12"/>
      <c r="DH8053" s="12"/>
      <c r="DI8053" s="12"/>
      <c r="DJ8053" s="12"/>
      <c r="DK8053" s="12"/>
      <c r="DL8053" s="12"/>
      <c r="DM8053" s="12"/>
      <c r="DN8053" s="12"/>
      <c r="DO8053" s="12"/>
      <c r="DP8053" s="12"/>
      <c r="DQ8053" s="12"/>
      <c r="DR8053" s="12"/>
      <c r="DS8053" s="12"/>
      <c r="DT8053" s="12"/>
      <c r="DU8053" s="12"/>
      <c r="DV8053" s="12"/>
      <c r="DW8053" s="12"/>
      <c r="DX8053" s="12"/>
      <c r="DY8053" s="12"/>
      <c r="DZ8053" s="12"/>
      <c r="EA8053" s="12"/>
      <c r="EB8053" s="12"/>
      <c r="EC8053" s="12"/>
      <c r="ED8053" s="12"/>
      <c r="EE8053" s="12"/>
      <c r="EF8053" s="12"/>
      <c r="EG8053" s="12"/>
      <c r="EH8053" s="12"/>
      <c r="EI8053" s="12"/>
      <c r="EJ8053" s="12"/>
      <c r="EK8053" s="12"/>
      <c r="EL8053" s="12"/>
      <c r="EM8053" s="12"/>
      <c r="EN8053" s="12"/>
      <c r="EO8053" s="12"/>
      <c r="EP8053" s="12"/>
      <c r="EQ8053" s="12"/>
      <c r="ER8053" s="12"/>
      <c r="ES8053" s="12"/>
      <c r="ET8053" s="12"/>
      <c r="EU8053" s="12"/>
      <c r="EV8053" s="12"/>
      <c r="EW8053" s="12"/>
      <c r="EX8053" s="12"/>
      <c r="EY8053" s="12"/>
      <c r="EZ8053" s="12"/>
      <c r="FA8053" s="12"/>
      <c r="FB8053" s="12"/>
      <c r="FC8053" s="12"/>
      <c r="FD8053" s="12"/>
      <c r="FE8053" s="12"/>
      <c r="FF8053" s="12"/>
      <c r="FG8053" s="12"/>
      <c r="FH8053" s="12"/>
      <c r="FI8053" s="12"/>
      <c r="FJ8053" s="12"/>
      <c r="FK8053" s="12"/>
      <c r="FL8053" s="12"/>
      <c r="FM8053" s="12"/>
      <c r="FN8053" s="12"/>
      <c r="FO8053" s="12"/>
      <c r="FP8053" s="12"/>
      <c r="FQ8053" s="12"/>
      <c r="FR8053" s="12"/>
      <c r="FS8053" s="12"/>
      <c r="FT8053" s="12"/>
      <c r="FU8053" s="12"/>
      <c r="FV8053" s="12"/>
      <c r="FW8053" s="12"/>
      <c r="FX8053" s="12"/>
      <c r="FY8053" s="12"/>
      <c r="FZ8053" s="12"/>
      <c r="GA8053" s="12"/>
      <c r="GB8053" s="12"/>
      <c r="GC8053" s="12"/>
      <c r="GD8053" s="12"/>
      <c r="GE8053" s="12"/>
      <c r="GF8053" s="12"/>
      <c r="GG8053" s="12"/>
      <c r="GH8053" s="12"/>
      <c r="GI8053" s="12"/>
      <c r="GJ8053" s="12"/>
      <c r="GK8053" s="12"/>
      <c r="GL8053" s="12"/>
      <c r="GM8053" s="12"/>
      <c r="GN8053" s="12"/>
      <c r="GO8053" s="12"/>
      <c r="GP8053" s="12"/>
      <c r="GQ8053" s="12"/>
      <c r="GR8053" s="12"/>
      <c r="GS8053" s="12"/>
      <c r="GT8053" s="12"/>
      <c r="GU8053" s="12"/>
      <c r="GV8053" s="12"/>
      <c r="GW8053" s="12"/>
      <c r="GX8053" s="12"/>
      <c r="GY8053" s="12"/>
    </row>
    <row r="8054" s="5" customFormat="1" spans="1:207">
      <c r="A8054" s="195"/>
      <c r="B8054" s="7"/>
      <c r="C8054" s="196"/>
      <c r="D8054" s="11"/>
      <c r="E8054" s="80"/>
      <c r="F8054" s="80"/>
      <c r="H8054" s="14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  <c r="Z8054" s="12"/>
      <c r="AA8054" s="12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  <c r="AR8054" s="12"/>
      <c r="AS8054" s="12"/>
      <c r="AT8054" s="12"/>
      <c r="AU8054" s="12"/>
      <c r="AV8054" s="12"/>
      <c r="AW8054" s="12"/>
      <c r="AX8054" s="12"/>
      <c r="AY8054" s="12"/>
      <c r="AZ8054" s="12"/>
      <c r="BA8054" s="12"/>
      <c r="BB8054" s="12"/>
      <c r="BC8054" s="12"/>
      <c r="BD8054" s="12"/>
      <c r="BE8054" s="12"/>
      <c r="BF8054" s="12"/>
      <c r="BG8054" s="12"/>
      <c r="BH8054" s="12"/>
      <c r="BI8054" s="12"/>
      <c r="BJ8054" s="12"/>
      <c r="BK8054" s="12"/>
      <c r="BL8054" s="12"/>
      <c r="BM8054" s="12"/>
      <c r="BN8054" s="12"/>
      <c r="BO8054" s="12"/>
      <c r="BP8054" s="12"/>
      <c r="BQ8054" s="12"/>
      <c r="BR8054" s="12"/>
      <c r="BS8054" s="12"/>
      <c r="BT8054" s="12"/>
      <c r="BU8054" s="12"/>
      <c r="BV8054" s="12"/>
      <c r="BW8054" s="12"/>
      <c r="BX8054" s="12"/>
      <c r="BY8054" s="12"/>
      <c r="BZ8054" s="12"/>
      <c r="CA8054" s="12"/>
      <c r="CB8054" s="12"/>
      <c r="CC8054" s="12"/>
      <c r="CD8054" s="12"/>
      <c r="CE8054" s="12"/>
      <c r="CF8054" s="12"/>
      <c r="CG8054" s="12"/>
      <c r="CH8054" s="12"/>
      <c r="CI8054" s="12"/>
      <c r="CJ8054" s="12"/>
      <c r="CK8054" s="12"/>
      <c r="CL8054" s="12"/>
      <c r="CM8054" s="12"/>
      <c r="CN8054" s="12"/>
      <c r="CO8054" s="12"/>
      <c r="CP8054" s="12"/>
      <c r="CQ8054" s="12"/>
      <c r="CR8054" s="12"/>
      <c r="CS8054" s="12"/>
      <c r="CT8054" s="12"/>
      <c r="CU8054" s="12"/>
      <c r="CV8054" s="12"/>
      <c r="CW8054" s="12"/>
      <c r="CX8054" s="12"/>
      <c r="CY8054" s="12"/>
      <c r="CZ8054" s="12"/>
      <c r="DA8054" s="12"/>
      <c r="DB8054" s="12"/>
      <c r="DC8054" s="12"/>
      <c r="DD8054" s="12"/>
      <c r="DE8054" s="12"/>
      <c r="DF8054" s="12"/>
      <c r="DG8054" s="12"/>
      <c r="DH8054" s="12"/>
      <c r="DI8054" s="12"/>
      <c r="DJ8054" s="12"/>
      <c r="DK8054" s="12"/>
      <c r="DL8054" s="12"/>
      <c r="DM8054" s="12"/>
      <c r="DN8054" s="12"/>
      <c r="DO8054" s="12"/>
      <c r="DP8054" s="12"/>
      <c r="DQ8054" s="12"/>
      <c r="DR8054" s="12"/>
      <c r="DS8054" s="12"/>
      <c r="DT8054" s="12"/>
      <c r="DU8054" s="12"/>
      <c r="DV8054" s="12"/>
      <c r="DW8054" s="12"/>
      <c r="DX8054" s="12"/>
      <c r="DY8054" s="12"/>
      <c r="DZ8054" s="12"/>
      <c r="EA8054" s="12"/>
      <c r="EB8054" s="12"/>
      <c r="EC8054" s="12"/>
      <c r="ED8054" s="12"/>
      <c r="EE8054" s="12"/>
      <c r="EF8054" s="12"/>
      <c r="EG8054" s="12"/>
      <c r="EH8054" s="12"/>
      <c r="EI8054" s="12"/>
      <c r="EJ8054" s="12"/>
      <c r="EK8054" s="12"/>
      <c r="EL8054" s="12"/>
      <c r="EM8054" s="12"/>
      <c r="EN8054" s="12"/>
      <c r="EO8054" s="12"/>
      <c r="EP8054" s="12"/>
      <c r="EQ8054" s="12"/>
      <c r="ER8054" s="12"/>
      <c r="ES8054" s="12"/>
      <c r="ET8054" s="12"/>
      <c r="EU8054" s="12"/>
      <c r="EV8054" s="12"/>
      <c r="EW8054" s="12"/>
      <c r="EX8054" s="12"/>
      <c r="EY8054" s="12"/>
      <c r="EZ8054" s="12"/>
      <c r="FA8054" s="12"/>
      <c r="FB8054" s="12"/>
      <c r="FC8054" s="12"/>
      <c r="FD8054" s="12"/>
      <c r="FE8054" s="12"/>
      <c r="FF8054" s="12"/>
      <c r="FG8054" s="12"/>
      <c r="FH8054" s="12"/>
      <c r="FI8054" s="12"/>
      <c r="FJ8054" s="12"/>
      <c r="FK8054" s="12"/>
      <c r="FL8054" s="12"/>
      <c r="FM8054" s="12"/>
      <c r="FN8054" s="12"/>
      <c r="FO8054" s="12"/>
      <c r="FP8054" s="12"/>
      <c r="FQ8054" s="12"/>
      <c r="FR8054" s="12"/>
      <c r="FS8054" s="12"/>
      <c r="FT8054" s="12"/>
      <c r="FU8054" s="12"/>
      <c r="FV8054" s="12"/>
      <c r="FW8054" s="12"/>
      <c r="FX8054" s="12"/>
      <c r="FY8054" s="12"/>
      <c r="FZ8054" s="12"/>
      <c r="GA8054" s="12"/>
      <c r="GB8054" s="12"/>
      <c r="GC8054" s="12"/>
      <c r="GD8054" s="12"/>
      <c r="GE8054" s="12"/>
      <c r="GF8054" s="12"/>
      <c r="GG8054" s="12"/>
      <c r="GH8054" s="12"/>
      <c r="GI8054" s="12"/>
      <c r="GJ8054" s="12"/>
      <c r="GK8054" s="12"/>
      <c r="GL8054" s="12"/>
      <c r="GM8054" s="12"/>
      <c r="GN8054" s="12"/>
      <c r="GO8054" s="12"/>
      <c r="GP8054" s="12"/>
      <c r="GQ8054" s="12"/>
      <c r="GR8054" s="12"/>
      <c r="GS8054" s="12"/>
      <c r="GT8054" s="12"/>
      <c r="GU8054" s="12"/>
      <c r="GV8054" s="12"/>
      <c r="GW8054" s="12"/>
      <c r="GX8054" s="12"/>
      <c r="GY8054" s="12"/>
    </row>
    <row r="8055" s="5" customFormat="1" spans="1:207">
      <c r="A8055" s="195"/>
      <c r="B8055" s="7"/>
      <c r="C8055" s="196"/>
      <c r="D8055" s="11"/>
      <c r="E8055" s="80"/>
      <c r="F8055" s="80"/>
      <c r="H8055" s="14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2"/>
      <c r="AX8055" s="12"/>
      <c r="AY8055" s="12"/>
      <c r="AZ8055" s="12"/>
      <c r="BA8055" s="12"/>
      <c r="BB8055" s="12"/>
      <c r="BC8055" s="12"/>
      <c r="BD8055" s="12"/>
      <c r="BE8055" s="12"/>
      <c r="BF8055" s="12"/>
      <c r="BG8055" s="12"/>
      <c r="BH8055" s="12"/>
      <c r="BI8055" s="12"/>
      <c r="BJ8055" s="12"/>
      <c r="BK8055" s="12"/>
      <c r="BL8055" s="12"/>
      <c r="BM8055" s="12"/>
      <c r="BN8055" s="12"/>
      <c r="BO8055" s="12"/>
      <c r="BP8055" s="12"/>
      <c r="BQ8055" s="12"/>
      <c r="BR8055" s="12"/>
      <c r="BS8055" s="12"/>
      <c r="BT8055" s="12"/>
      <c r="BU8055" s="12"/>
      <c r="BV8055" s="12"/>
      <c r="BW8055" s="12"/>
      <c r="BX8055" s="12"/>
      <c r="BY8055" s="12"/>
      <c r="BZ8055" s="12"/>
      <c r="CA8055" s="12"/>
      <c r="CB8055" s="12"/>
      <c r="CC8055" s="12"/>
      <c r="CD8055" s="12"/>
      <c r="CE8055" s="12"/>
      <c r="CF8055" s="12"/>
      <c r="CG8055" s="12"/>
      <c r="CH8055" s="12"/>
      <c r="CI8055" s="12"/>
      <c r="CJ8055" s="12"/>
      <c r="CK8055" s="12"/>
      <c r="CL8055" s="12"/>
      <c r="CM8055" s="12"/>
      <c r="CN8055" s="12"/>
      <c r="CO8055" s="12"/>
      <c r="CP8055" s="12"/>
      <c r="CQ8055" s="12"/>
      <c r="CR8055" s="12"/>
      <c r="CS8055" s="12"/>
      <c r="CT8055" s="12"/>
      <c r="CU8055" s="12"/>
      <c r="CV8055" s="12"/>
      <c r="CW8055" s="12"/>
      <c r="CX8055" s="12"/>
      <c r="CY8055" s="12"/>
      <c r="CZ8055" s="12"/>
      <c r="DA8055" s="12"/>
      <c r="DB8055" s="12"/>
      <c r="DC8055" s="12"/>
      <c r="DD8055" s="12"/>
      <c r="DE8055" s="12"/>
      <c r="DF8055" s="12"/>
      <c r="DG8055" s="12"/>
      <c r="DH8055" s="12"/>
      <c r="DI8055" s="12"/>
      <c r="DJ8055" s="12"/>
      <c r="DK8055" s="12"/>
      <c r="DL8055" s="12"/>
      <c r="DM8055" s="12"/>
      <c r="DN8055" s="12"/>
      <c r="DO8055" s="12"/>
      <c r="DP8055" s="12"/>
      <c r="DQ8055" s="12"/>
      <c r="DR8055" s="12"/>
      <c r="DS8055" s="12"/>
      <c r="DT8055" s="12"/>
      <c r="DU8055" s="12"/>
      <c r="DV8055" s="12"/>
      <c r="DW8055" s="12"/>
      <c r="DX8055" s="12"/>
      <c r="DY8055" s="12"/>
      <c r="DZ8055" s="12"/>
      <c r="EA8055" s="12"/>
      <c r="EB8055" s="12"/>
      <c r="EC8055" s="12"/>
      <c r="ED8055" s="12"/>
      <c r="EE8055" s="12"/>
      <c r="EF8055" s="12"/>
      <c r="EG8055" s="12"/>
      <c r="EH8055" s="12"/>
      <c r="EI8055" s="12"/>
      <c r="EJ8055" s="12"/>
      <c r="EK8055" s="12"/>
      <c r="EL8055" s="12"/>
      <c r="EM8055" s="12"/>
      <c r="EN8055" s="12"/>
      <c r="EO8055" s="12"/>
      <c r="EP8055" s="12"/>
      <c r="EQ8055" s="12"/>
      <c r="ER8055" s="12"/>
      <c r="ES8055" s="12"/>
      <c r="ET8055" s="12"/>
      <c r="EU8055" s="12"/>
      <c r="EV8055" s="12"/>
      <c r="EW8055" s="12"/>
      <c r="EX8055" s="12"/>
      <c r="EY8055" s="12"/>
      <c r="EZ8055" s="12"/>
      <c r="FA8055" s="12"/>
      <c r="FB8055" s="12"/>
      <c r="FC8055" s="12"/>
      <c r="FD8055" s="12"/>
      <c r="FE8055" s="12"/>
      <c r="FF8055" s="12"/>
      <c r="FG8055" s="12"/>
      <c r="FH8055" s="12"/>
      <c r="FI8055" s="12"/>
      <c r="FJ8055" s="12"/>
      <c r="FK8055" s="12"/>
      <c r="FL8055" s="12"/>
      <c r="FM8055" s="12"/>
      <c r="FN8055" s="12"/>
      <c r="FO8055" s="12"/>
      <c r="FP8055" s="12"/>
      <c r="FQ8055" s="12"/>
      <c r="FR8055" s="12"/>
      <c r="FS8055" s="12"/>
      <c r="FT8055" s="12"/>
      <c r="FU8055" s="12"/>
      <c r="FV8055" s="12"/>
      <c r="FW8055" s="12"/>
      <c r="FX8055" s="12"/>
      <c r="FY8055" s="12"/>
      <c r="FZ8055" s="12"/>
      <c r="GA8055" s="12"/>
      <c r="GB8055" s="12"/>
      <c r="GC8055" s="12"/>
      <c r="GD8055" s="12"/>
      <c r="GE8055" s="12"/>
      <c r="GF8055" s="12"/>
      <c r="GG8055" s="12"/>
      <c r="GH8055" s="12"/>
      <c r="GI8055" s="12"/>
      <c r="GJ8055" s="12"/>
      <c r="GK8055" s="12"/>
      <c r="GL8055" s="12"/>
      <c r="GM8055" s="12"/>
      <c r="GN8055" s="12"/>
      <c r="GO8055" s="12"/>
      <c r="GP8055" s="12"/>
      <c r="GQ8055" s="12"/>
      <c r="GR8055" s="12"/>
      <c r="GS8055" s="12"/>
      <c r="GT8055" s="12"/>
      <c r="GU8055" s="12"/>
      <c r="GV8055" s="12"/>
      <c r="GW8055" s="12"/>
      <c r="GX8055" s="12"/>
      <c r="GY8055" s="12"/>
    </row>
    <row r="8056" s="5" customFormat="1" spans="1:207">
      <c r="A8056" s="195"/>
      <c r="B8056" s="7"/>
      <c r="C8056" s="196"/>
      <c r="D8056" s="11"/>
      <c r="E8056" s="80"/>
      <c r="F8056" s="80"/>
      <c r="H8056" s="14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2"/>
      <c r="AX8056" s="12"/>
      <c r="AY8056" s="12"/>
      <c r="AZ8056" s="12"/>
      <c r="BA8056" s="12"/>
      <c r="BB8056" s="12"/>
      <c r="BC8056" s="12"/>
      <c r="BD8056" s="12"/>
      <c r="BE8056" s="12"/>
      <c r="BF8056" s="12"/>
      <c r="BG8056" s="12"/>
      <c r="BH8056" s="12"/>
      <c r="BI8056" s="12"/>
      <c r="BJ8056" s="12"/>
      <c r="BK8056" s="12"/>
      <c r="BL8056" s="12"/>
      <c r="BM8056" s="12"/>
      <c r="BN8056" s="12"/>
      <c r="BO8056" s="12"/>
      <c r="BP8056" s="12"/>
      <c r="BQ8056" s="12"/>
      <c r="BR8056" s="12"/>
      <c r="BS8056" s="12"/>
      <c r="BT8056" s="12"/>
      <c r="BU8056" s="12"/>
      <c r="BV8056" s="12"/>
      <c r="BW8056" s="12"/>
      <c r="BX8056" s="12"/>
      <c r="BY8056" s="12"/>
      <c r="BZ8056" s="12"/>
      <c r="CA8056" s="12"/>
      <c r="CB8056" s="12"/>
      <c r="CC8056" s="12"/>
      <c r="CD8056" s="12"/>
      <c r="CE8056" s="12"/>
      <c r="CF8056" s="12"/>
      <c r="CG8056" s="12"/>
      <c r="CH8056" s="12"/>
      <c r="CI8056" s="12"/>
      <c r="CJ8056" s="12"/>
      <c r="CK8056" s="12"/>
      <c r="CL8056" s="12"/>
      <c r="CM8056" s="12"/>
      <c r="CN8056" s="12"/>
      <c r="CO8056" s="12"/>
      <c r="CP8056" s="12"/>
      <c r="CQ8056" s="12"/>
      <c r="CR8056" s="12"/>
      <c r="CS8056" s="12"/>
      <c r="CT8056" s="12"/>
      <c r="CU8056" s="12"/>
      <c r="CV8056" s="12"/>
      <c r="CW8056" s="12"/>
      <c r="CX8056" s="12"/>
      <c r="CY8056" s="12"/>
      <c r="CZ8056" s="12"/>
      <c r="DA8056" s="12"/>
      <c r="DB8056" s="12"/>
      <c r="DC8056" s="12"/>
      <c r="DD8056" s="12"/>
      <c r="DE8056" s="12"/>
      <c r="DF8056" s="12"/>
      <c r="DG8056" s="12"/>
      <c r="DH8056" s="12"/>
      <c r="DI8056" s="12"/>
      <c r="DJ8056" s="12"/>
      <c r="DK8056" s="12"/>
      <c r="DL8056" s="12"/>
      <c r="DM8056" s="12"/>
      <c r="DN8056" s="12"/>
      <c r="DO8056" s="12"/>
      <c r="DP8056" s="12"/>
      <c r="DQ8056" s="12"/>
      <c r="DR8056" s="12"/>
      <c r="DS8056" s="12"/>
      <c r="DT8056" s="12"/>
      <c r="DU8056" s="12"/>
      <c r="DV8056" s="12"/>
      <c r="DW8056" s="12"/>
      <c r="DX8056" s="12"/>
      <c r="DY8056" s="12"/>
      <c r="DZ8056" s="12"/>
      <c r="EA8056" s="12"/>
      <c r="EB8056" s="12"/>
      <c r="EC8056" s="12"/>
      <c r="ED8056" s="12"/>
      <c r="EE8056" s="12"/>
      <c r="EF8056" s="12"/>
      <c r="EG8056" s="12"/>
      <c r="EH8056" s="12"/>
      <c r="EI8056" s="12"/>
      <c r="EJ8056" s="12"/>
      <c r="EK8056" s="12"/>
      <c r="EL8056" s="12"/>
      <c r="EM8056" s="12"/>
      <c r="EN8056" s="12"/>
      <c r="EO8056" s="12"/>
      <c r="EP8056" s="12"/>
      <c r="EQ8056" s="12"/>
      <c r="ER8056" s="12"/>
      <c r="ES8056" s="12"/>
      <c r="ET8056" s="12"/>
      <c r="EU8056" s="12"/>
      <c r="EV8056" s="12"/>
      <c r="EW8056" s="12"/>
      <c r="EX8056" s="12"/>
      <c r="EY8056" s="12"/>
      <c r="EZ8056" s="12"/>
      <c r="FA8056" s="12"/>
      <c r="FB8056" s="12"/>
      <c r="FC8056" s="12"/>
      <c r="FD8056" s="12"/>
      <c r="FE8056" s="12"/>
      <c r="FF8056" s="12"/>
      <c r="FG8056" s="12"/>
      <c r="FH8056" s="12"/>
      <c r="FI8056" s="12"/>
      <c r="FJ8056" s="12"/>
      <c r="FK8056" s="12"/>
      <c r="FL8056" s="12"/>
      <c r="FM8056" s="12"/>
      <c r="FN8056" s="12"/>
      <c r="FO8056" s="12"/>
      <c r="FP8056" s="12"/>
      <c r="FQ8056" s="12"/>
      <c r="FR8056" s="12"/>
      <c r="FS8056" s="12"/>
      <c r="FT8056" s="12"/>
      <c r="FU8056" s="12"/>
      <c r="FV8056" s="12"/>
      <c r="FW8056" s="12"/>
      <c r="FX8056" s="12"/>
      <c r="FY8056" s="12"/>
      <c r="FZ8056" s="12"/>
      <c r="GA8056" s="12"/>
      <c r="GB8056" s="12"/>
      <c r="GC8056" s="12"/>
      <c r="GD8056" s="12"/>
      <c r="GE8056" s="12"/>
      <c r="GF8056" s="12"/>
      <c r="GG8056" s="12"/>
      <c r="GH8056" s="12"/>
      <c r="GI8056" s="12"/>
      <c r="GJ8056" s="12"/>
      <c r="GK8056" s="12"/>
      <c r="GL8056" s="12"/>
      <c r="GM8056" s="12"/>
      <c r="GN8056" s="12"/>
      <c r="GO8056" s="12"/>
      <c r="GP8056" s="12"/>
      <c r="GQ8056" s="12"/>
      <c r="GR8056" s="12"/>
      <c r="GS8056" s="12"/>
      <c r="GT8056" s="12"/>
      <c r="GU8056" s="12"/>
      <c r="GV8056" s="12"/>
      <c r="GW8056" s="12"/>
      <c r="GX8056" s="12"/>
      <c r="GY8056" s="12"/>
    </row>
    <row r="8057" s="5" customFormat="1" spans="1:207">
      <c r="A8057" s="195"/>
      <c r="B8057" s="7"/>
      <c r="C8057" s="196"/>
      <c r="D8057" s="11"/>
      <c r="E8057" s="80"/>
      <c r="F8057" s="80"/>
      <c r="H8057" s="14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2"/>
      <c r="AX8057" s="12"/>
      <c r="AY8057" s="12"/>
      <c r="AZ8057" s="12"/>
      <c r="BA8057" s="12"/>
      <c r="BB8057" s="12"/>
      <c r="BC8057" s="12"/>
      <c r="BD8057" s="12"/>
      <c r="BE8057" s="12"/>
      <c r="BF8057" s="12"/>
      <c r="BG8057" s="12"/>
      <c r="BH8057" s="12"/>
      <c r="BI8057" s="12"/>
      <c r="BJ8057" s="12"/>
      <c r="BK8057" s="12"/>
      <c r="BL8057" s="12"/>
      <c r="BM8057" s="12"/>
      <c r="BN8057" s="12"/>
      <c r="BO8057" s="12"/>
      <c r="BP8057" s="12"/>
      <c r="BQ8057" s="12"/>
      <c r="BR8057" s="12"/>
      <c r="BS8057" s="12"/>
      <c r="BT8057" s="12"/>
      <c r="BU8057" s="12"/>
      <c r="BV8057" s="12"/>
      <c r="BW8057" s="12"/>
      <c r="BX8057" s="12"/>
      <c r="BY8057" s="12"/>
      <c r="BZ8057" s="12"/>
      <c r="CA8057" s="12"/>
      <c r="CB8057" s="12"/>
      <c r="CC8057" s="12"/>
      <c r="CD8057" s="12"/>
      <c r="CE8057" s="12"/>
      <c r="CF8057" s="12"/>
      <c r="CG8057" s="12"/>
      <c r="CH8057" s="12"/>
      <c r="CI8057" s="12"/>
      <c r="CJ8057" s="12"/>
      <c r="CK8057" s="12"/>
      <c r="CL8057" s="12"/>
      <c r="CM8057" s="12"/>
      <c r="CN8057" s="12"/>
      <c r="CO8057" s="12"/>
      <c r="CP8057" s="12"/>
      <c r="CQ8057" s="12"/>
      <c r="CR8057" s="12"/>
      <c r="CS8057" s="12"/>
      <c r="CT8057" s="12"/>
      <c r="CU8057" s="12"/>
      <c r="CV8057" s="12"/>
      <c r="CW8057" s="12"/>
      <c r="CX8057" s="12"/>
      <c r="CY8057" s="12"/>
      <c r="CZ8057" s="12"/>
      <c r="DA8057" s="12"/>
      <c r="DB8057" s="12"/>
      <c r="DC8057" s="12"/>
      <c r="DD8057" s="12"/>
      <c r="DE8057" s="12"/>
      <c r="DF8057" s="12"/>
      <c r="DG8057" s="12"/>
      <c r="DH8057" s="12"/>
      <c r="DI8057" s="12"/>
      <c r="DJ8057" s="12"/>
      <c r="DK8057" s="12"/>
      <c r="DL8057" s="12"/>
      <c r="DM8057" s="12"/>
      <c r="DN8057" s="12"/>
      <c r="DO8057" s="12"/>
      <c r="DP8057" s="12"/>
      <c r="DQ8057" s="12"/>
      <c r="DR8057" s="12"/>
      <c r="DS8057" s="12"/>
      <c r="DT8057" s="12"/>
      <c r="DU8057" s="12"/>
      <c r="DV8057" s="12"/>
      <c r="DW8057" s="12"/>
      <c r="DX8057" s="12"/>
      <c r="DY8057" s="12"/>
      <c r="DZ8057" s="12"/>
      <c r="EA8057" s="12"/>
      <c r="EB8057" s="12"/>
      <c r="EC8057" s="12"/>
      <c r="ED8057" s="12"/>
      <c r="EE8057" s="12"/>
      <c r="EF8057" s="12"/>
      <c r="EG8057" s="12"/>
      <c r="EH8057" s="12"/>
      <c r="EI8057" s="12"/>
      <c r="EJ8057" s="12"/>
      <c r="EK8057" s="12"/>
      <c r="EL8057" s="12"/>
      <c r="EM8057" s="12"/>
      <c r="EN8057" s="12"/>
      <c r="EO8057" s="12"/>
      <c r="EP8057" s="12"/>
      <c r="EQ8057" s="12"/>
      <c r="ER8057" s="12"/>
      <c r="ES8057" s="12"/>
      <c r="ET8057" s="12"/>
      <c r="EU8057" s="12"/>
      <c r="EV8057" s="12"/>
      <c r="EW8057" s="12"/>
      <c r="EX8057" s="12"/>
      <c r="EY8057" s="12"/>
      <c r="EZ8057" s="12"/>
      <c r="FA8057" s="12"/>
      <c r="FB8057" s="12"/>
      <c r="FC8057" s="12"/>
      <c r="FD8057" s="12"/>
      <c r="FE8057" s="12"/>
      <c r="FF8057" s="12"/>
      <c r="FG8057" s="12"/>
      <c r="FH8057" s="12"/>
      <c r="FI8057" s="12"/>
      <c r="FJ8057" s="12"/>
      <c r="FK8057" s="12"/>
      <c r="FL8057" s="12"/>
      <c r="FM8057" s="12"/>
      <c r="FN8057" s="12"/>
      <c r="FO8057" s="12"/>
      <c r="FP8057" s="12"/>
      <c r="FQ8057" s="12"/>
      <c r="FR8057" s="12"/>
      <c r="FS8057" s="12"/>
      <c r="FT8057" s="12"/>
      <c r="FU8057" s="12"/>
      <c r="FV8057" s="12"/>
      <c r="FW8057" s="12"/>
      <c r="FX8057" s="12"/>
      <c r="FY8057" s="12"/>
      <c r="FZ8057" s="12"/>
      <c r="GA8057" s="12"/>
      <c r="GB8057" s="12"/>
      <c r="GC8057" s="12"/>
      <c r="GD8057" s="12"/>
      <c r="GE8057" s="12"/>
      <c r="GF8057" s="12"/>
      <c r="GG8057" s="12"/>
      <c r="GH8057" s="12"/>
      <c r="GI8057" s="12"/>
      <c r="GJ8057" s="12"/>
      <c r="GK8057" s="12"/>
      <c r="GL8057" s="12"/>
      <c r="GM8057" s="12"/>
      <c r="GN8057" s="12"/>
      <c r="GO8057" s="12"/>
      <c r="GP8057" s="12"/>
      <c r="GQ8057" s="12"/>
      <c r="GR8057" s="12"/>
      <c r="GS8057" s="12"/>
      <c r="GT8057" s="12"/>
      <c r="GU8057" s="12"/>
      <c r="GV8057" s="12"/>
      <c r="GW8057" s="12"/>
      <c r="GX8057" s="12"/>
      <c r="GY8057" s="12"/>
    </row>
    <row r="8058" s="5" customFormat="1" spans="1:207">
      <c r="A8058" s="195"/>
      <c r="B8058" s="7"/>
      <c r="C8058" s="196"/>
      <c r="D8058" s="11"/>
      <c r="E8058" s="80"/>
      <c r="F8058" s="80"/>
      <c r="H8058" s="14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2"/>
      <c r="AX8058" s="12"/>
      <c r="AY8058" s="12"/>
      <c r="AZ8058" s="12"/>
      <c r="BA8058" s="12"/>
      <c r="BB8058" s="12"/>
      <c r="BC8058" s="12"/>
      <c r="BD8058" s="12"/>
      <c r="BE8058" s="12"/>
      <c r="BF8058" s="12"/>
      <c r="BG8058" s="12"/>
      <c r="BH8058" s="12"/>
      <c r="BI8058" s="12"/>
      <c r="BJ8058" s="12"/>
      <c r="BK8058" s="12"/>
      <c r="BL8058" s="12"/>
      <c r="BM8058" s="12"/>
      <c r="BN8058" s="12"/>
      <c r="BO8058" s="12"/>
      <c r="BP8058" s="12"/>
      <c r="BQ8058" s="12"/>
      <c r="BR8058" s="12"/>
      <c r="BS8058" s="12"/>
      <c r="BT8058" s="12"/>
      <c r="BU8058" s="12"/>
      <c r="BV8058" s="12"/>
      <c r="BW8058" s="12"/>
      <c r="BX8058" s="12"/>
      <c r="BY8058" s="12"/>
      <c r="BZ8058" s="12"/>
      <c r="CA8058" s="12"/>
      <c r="CB8058" s="12"/>
      <c r="CC8058" s="12"/>
      <c r="CD8058" s="12"/>
      <c r="CE8058" s="12"/>
      <c r="CF8058" s="12"/>
      <c r="CG8058" s="12"/>
      <c r="CH8058" s="12"/>
      <c r="CI8058" s="12"/>
      <c r="CJ8058" s="12"/>
      <c r="CK8058" s="12"/>
      <c r="CL8058" s="12"/>
      <c r="CM8058" s="12"/>
      <c r="CN8058" s="12"/>
      <c r="CO8058" s="12"/>
      <c r="CP8058" s="12"/>
      <c r="CQ8058" s="12"/>
      <c r="CR8058" s="12"/>
      <c r="CS8058" s="12"/>
      <c r="CT8058" s="12"/>
      <c r="CU8058" s="12"/>
      <c r="CV8058" s="12"/>
      <c r="CW8058" s="12"/>
      <c r="CX8058" s="12"/>
      <c r="CY8058" s="12"/>
      <c r="CZ8058" s="12"/>
      <c r="DA8058" s="12"/>
      <c r="DB8058" s="12"/>
      <c r="DC8058" s="12"/>
      <c r="DD8058" s="12"/>
      <c r="DE8058" s="12"/>
      <c r="DF8058" s="12"/>
      <c r="DG8058" s="12"/>
      <c r="DH8058" s="12"/>
      <c r="DI8058" s="12"/>
      <c r="DJ8058" s="12"/>
      <c r="DK8058" s="12"/>
      <c r="DL8058" s="12"/>
      <c r="DM8058" s="12"/>
      <c r="DN8058" s="12"/>
      <c r="DO8058" s="12"/>
      <c r="DP8058" s="12"/>
      <c r="DQ8058" s="12"/>
      <c r="DR8058" s="12"/>
      <c r="DS8058" s="12"/>
      <c r="DT8058" s="12"/>
      <c r="DU8058" s="12"/>
      <c r="DV8058" s="12"/>
      <c r="DW8058" s="12"/>
      <c r="DX8058" s="12"/>
      <c r="DY8058" s="12"/>
      <c r="DZ8058" s="12"/>
      <c r="EA8058" s="12"/>
      <c r="EB8058" s="12"/>
      <c r="EC8058" s="12"/>
      <c r="ED8058" s="12"/>
      <c r="EE8058" s="12"/>
      <c r="EF8058" s="12"/>
      <c r="EG8058" s="12"/>
      <c r="EH8058" s="12"/>
      <c r="EI8058" s="12"/>
      <c r="EJ8058" s="12"/>
      <c r="EK8058" s="12"/>
      <c r="EL8058" s="12"/>
      <c r="EM8058" s="12"/>
      <c r="EN8058" s="12"/>
      <c r="EO8058" s="12"/>
      <c r="EP8058" s="12"/>
      <c r="EQ8058" s="12"/>
      <c r="ER8058" s="12"/>
      <c r="ES8058" s="12"/>
      <c r="ET8058" s="12"/>
      <c r="EU8058" s="12"/>
      <c r="EV8058" s="12"/>
      <c r="EW8058" s="12"/>
      <c r="EX8058" s="12"/>
      <c r="EY8058" s="12"/>
      <c r="EZ8058" s="12"/>
      <c r="FA8058" s="12"/>
      <c r="FB8058" s="12"/>
      <c r="FC8058" s="12"/>
      <c r="FD8058" s="12"/>
      <c r="FE8058" s="12"/>
      <c r="FF8058" s="12"/>
      <c r="FG8058" s="12"/>
      <c r="FH8058" s="12"/>
      <c r="FI8058" s="12"/>
      <c r="FJ8058" s="12"/>
      <c r="FK8058" s="12"/>
      <c r="FL8058" s="12"/>
      <c r="FM8058" s="12"/>
      <c r="FN8058" s="12"/>
      <c r="FO8058" s="12"/>
      <c r="FP8058" s="12"/>
      <c r="FQ8058" s="12"/>
      <c r="FR8058" s="12"/>
      <c r="FS8058" s="12"/>
      <c r="FT8058" s="12"/>
      <c r="FU8058" s="12"/>
      <c r="FV8058" s="12"/>
      <c r="FW8058" s="12"/>
      <c r="FX8058" s="12"/>
      <c r="FY8058" s="12"/>
      <c r="FZ8058" s="12"/>
      <c r="GA8058" s="12"/>
      <c r="GB8058" s="12"/>
      <c r="GC8058" s="12"/>
      <c r="GD8058" s="12"/>
      <c r="GE8058" s="12"/>
      <c r="GF8058" s="12"/>
      <c r="GG8058" s="12"/>
      <c r="GH8058" s="12"/>
      <c r="GI8058" s="12"/>
      <c r="GJ8058" s="12"/>
      <c r="GK8058" s="12"/>
      <c r="GL8058" s="12"/>
      <c r="GM8058" s="12"/>
      <c r="GN8058" s="12"/>
      <c r="GO8058" s="12"/>
      <c r="GP8058" s="12"/>
      <c r="GQ8058" s="12"/>
      <c r="GR8058" s="12"/>
      <c r="GS8058" s="12"/>
      <c r="GT8058" s="12"/>
      <c r="GU8058" s="12"/>
      <c r="GV8058" s="12"/>
      <c r="GW8058" s="12"/>
      <c r="GX8058" s="12"/>
      <c r="GY8058" s="12"/>
    </row>
    <row r="8370" spans="1:2">
      <c r="A8370" s="234"/>
      <c r="B8370" s="140"/>
    </row>
    <row r="8371" spans="1:2">
      <c r="A8371" s="234"/>
      <c r="B8371" s="140"/>
    </row>
    <row r="8372" spans="1:2">
      <c r="A8372" s="234"/>
      <c r="B8372" s="140"/>
    </row>
    <row r="8373" spans="1:2">
      <c r="A8373" s="234"/>
      <c r="B8373" s="140"/>
    </row>
    <row r="8374" spans="1:2">
      <c r="A8374" s="234"/>
      <c r="B8374" s="140"/>
    </row>
    <row r="8375" spans="1:2">
      <c r="A8375" s="234"/>
      <c r="B8375" s="140"/>
    </row>
    <row r="8376" spans="1:2">
      <c r="A8376" s="234"/>
      <c r="B8376" s="140"/>
    </row>
    <row r="8377" spans="1:2">
      <c r="A8377" s="234"/>
      <c r="B8377" s="140"/>
    </row>
    <row r="8378" spans="1:2">
      <c r="A8378" s="234"/>
      <c r="B8378" s="140"/>
    </row>
    <row r="8379" spans="1:2">
      <c r="A8379" s="234"/>
      <c r="B8379" s="140"/>
    </row>
    <row r="8380" spans="1:2">
      <c r="A8380" s="234"/>
      <c r="B8380" s="140"/>
    </row>
    <row r="8381" spans="1:2">
      <c r="A8381" s="234"/>
      <c r="B8381" s="140"/>
    </row>
    <row r="8382" spans="1:2">
      <c r="A8382" s="234"/>
      <c r="B8382" s="140"/>
    </row>
    <row r="8383" spans="1:2">
      <c r="A8383" s="234"/>
      <c r="B8383" s="140"/>
    </row>
    <row r="8384" spans="1:2">
      <c r="A8384" s="234"/>
      <c r="B8384" s="140"/>
    </row>
    <row r="8385" spans="1:2">
      <c r="A8385" s="234"/>
      <c r="B8385" s="140"/>
    </row>
  </sheetData>
  <mergeCells count="26">
    <mergeCell ref="A2:I2"/>
    <mergeCell ref="G3:I3"/>
    <mergeCell ref="G346:I346"/>
    <mergeCell ref="G347:I347"/>
    <mergeCell ref="G348:I348"/>
    <mergeCell ref="G349:I349"/>
    <mergeCell ref="G350:I350"/>
    <mergeCell ref="G351:I351"/>
    <mergeCell ref="G352:I352"/>
    <mergeCell ref="G353:I353"/>
    <mergeCell ref="G354:I354"/>
    <mergeCell ref="G355:I355"/>
    <mergeCell ref="G356:I356"/>
    <mergeCell ref="G357:I357"/>
    <mergeCell ref="G358:I358"/>
    <mergeCell ref="G359:I359"/>
    <mergeCell ref="G360:I360"/>
    <mergeCell ref="G366:I366"/>
    <mergeCell ref="A3:A4"/>
    <mergeCell ref="B3:B4"/>
    <mergeCell ref="C3:C4"/>
    <mergeCell ref="D3:D4"/>
    <mergeCell ref="E3:E4"/>
    <mergeCell ref="F3:F4"/>
    <mergeCell ref="J3:J4"/>
    <mergeCell ref="K3:K4"/>
  </mergeCells>
  <printOptions horizontalCentered="1"/>
  <pageMargins left="0.707638888888889" right="0.707638888888889" top="0.747916666666667" bottom="0.747916666666667" header="0.313888888888889" footer="0.313888888888889"/>
  <pageSetup paperSize="9" scale="96" fitToHeight="0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Y8053"/>
  <sheetViews>
    <sheetView showGridLines="0" showZeros="0" defaultGridColor="0" colorId="22" workbookViewId="0">
      <pane ySplit="3" topLeftCell="A4" activePane="bottomLeft" state="frozen"/>
      <selection/>
      <selection pane="bottomLeft" activeCell="F32" sqref="F34 F32"/>
    </sheetView>
  </sheetViews>
  <sheetFormatPr defaultColWidth="14.3833333333333" defaultRowHeight="23.25"/>
  <cols>
    <col min="1" max="1" width="7.75" style="6" customWidth="1"/>
    <col min="2" max="2" width="27.1333333333333" style="7" customWidth="1"/>
    <col min="3" max="3" width="13.1333333333333" style="5" customWidth="1"/>
    <col min="4" max="4" width="13.3833333333333" style="141" customWidth="1"/>
    <col min="5" max="5" width="14.5" style="12" customWidth="1"/>
    <col min="6" max="6" width="13.8833333333333" style="84" customWidth="1"/>
    <col min="7" max="7" width="9.25" style="5" customWidth="1"/>
    <col min="8" max="8" width="13.8833333333333" style="142" customWidth="1"/>
    <col min="9" max="9" width="10" style="5" customWidth="1"/>
    <col min="10" max="10" width="13.25" style="5" hidden="1" customWidth="1"/>
    <col min="11" max="11" width="19" style="12" customWidth="1"/>
    <col min="12" max="12" width="12.3833333333333" style="12" customWidth="1"/>
    <col min="13" max="13" width="16.1333333333333" style="12" customWidth="1"/>
    <col min="14" max="14" width="16.5" style="12" customWidth="1"/>
    <col min="15" max="15" width="13.3833333333333" style="12" customWidth="1"/>
    <col min="16" max="16384" width="14.3833333333333" style="12"/>
  </cols>
  <sheetData>
    <row r="1" s="1" customFormat="1" ht="21" customHeight="1" spans="1:10">
      <c r="A1" s="13" t="s">
        <v>168</v>
      </c>
      <c r="B1" s="14" t="s">
        <v>169</v>
      </c>
      <c r="C1" s="143"/>
      <c r="D1" s="144"/>
      <c r="E1" s="145"/>
      <c r="F1" s="17"/>
      <c r="G1" s="16"/>
      <c r="H1" s="56"/>
      <c r="I1" s="17"/>
      <c r="J1" s="16"/>
    </row>
    <row r="2" ht="18" customHeight="1" spans="1:11">
      <c r="A2" s="18" t="s">
        <v>2</v>
      </c>
      <c r="B2" s="19" t="s">
        <v>3</v>
      </c>
      <c r="C2" s="19" t="s">
        <v>170</v>
      </c>
      <c r="D2" s="19" t="s">
        <v>171</v>
      </c>
      <c r="E2" s="19" t="s">
        <v>172</v>
      </c>
      <c r="F2" s="19" t="s">
        <v>173</v>
      </c>
      <c r="G2" s="21"/>
      <c r="H2" s="180" t="s">
        <v>8</v>
      </c>
      <c r="I2" s="22"/>
      <c r="J2" s="155" t="s">
        <v>9</v>
      </c>
      <c r="K2" s="156"/>
    </row>
    <row r="3" ht="19.5" customHeight="1" spans="1:11">
      <c r="A3" s="25"/>
      <c r="B3" s="26"/>
      <c r="C3" s="26"/>
      <c r="D3" s="26"/>
      <c r="E3" s="26"/>
      <c r="F3" s="26"/>
      <c r="G3" s="28" t="s">
        <v>10</v>
      </c>
      <c r="H3" s="62" t="s">
        <v>11</v>
      </c>
      <c r="I3" s="29" t="s">
        <v>174</v>
      </c>
      <c r="J3" s="155"/>
      <c r="K3" s="156"/>
    </row>
    <row r="4" ht="24.95" customHeight="1" spans="1:10">
      <c r="A4" s="31" t="s">
        <v>13</v>
      </c>
      <c r="B4" s="32" t="s">
        <v>14</v>
      </c>
      <c r="C4" s="146"/>
      <c r="D4" s="146"/>
      <c r="E4" s="146"/>
      <c r="F4" s="146"/>
      <c r="G4" s="32"/>
      <c r="H4" s="65"/>
      <c r="I4" s="34"/>
      <c r="J4" s="157"/>
    </row>
    <row r="5" ht="24.95" customHeight="1" spans="1:10">
      <c r="A5" s="91">
        <v>1</v>
      </c>
      <c r="B5" s="40" t="s">
        <v>17</v>
      </c>
      <c r="C5" s="148">
        <f>图书馆新馆!C175</f>
        <v>238852234.4</v>
      </c>
      <c r="D5" s="148">
        <f>图书馆新馆!D175</f>
        <v>17639992</v>
      </c>
      <c r="E5" s="148">
        <f>图书馆新馆!E175</f>
        <v>50957762.1</v>
      </c>
      <c r="F5" s="148">
        <f>图书馆新馆!F175</f>
        <v>307529030.5</v>
      </c>
      <c r="G5" s="237" t="s">
        <v>15</v>
      </c>
      <c r="H5" s="73">
        <f>图书馆新馆!H175</f>
        <v>51636.59</v>
      </c>
      <c r="I5" s="43">
        <f t="shared" ref="I5:I9" si="0">F5/H5</f>
        <v>5955.64173583112</v>
      </c>
      <c r="J5" s="158"/>
    </row>
    <row r="6" ht="24.95" customHeight="1" spans="1:10">
      <c r="A6" s="91">
        <v>2</v>
      </c>
      <c r="B6" s="40" t="s">
        <v>100</v>
      </c>
      <c r="C6" s="148">
        <f>艺术学院二期!C53</f>
        <v>55424701.6</v>
      </c>
      <c r="D6" s="148">
        <f>艺术学院二期!D53</f>
        <v>4498904</v>
      </c>
      <c r="E6" s="148">
        <f>艺术学院二期!E53</f>
        <v>11313346</v>
      </c>
      <c r="F6" s="148">
        <f>艺术学院二期!F53</f>
        <v>71236951.6</v>
      </c>
      <c r="G6" s="237" t="s">
        <v>15</v>
      </c>
      <c r="H6" s="73">
        <f>艺术学院二期!H53</f>
        <v>14776.86</v>
      </c>
      <c r="I6" s="43">
        <f t="shared" si="0"/>
        <v>4820.84499683965</v>
      </c>
      <c r="J6" s="158"/>
    </row>
    <row r="7" ht="24.95" customHeight="1" spans="1:10">
      <c r="A7" s="91">
        <v>3</v>
      </c>
      <c r="B7" s="40" t="s">
        <v>106</v>
      </c>
      <c r="C7" s="148">
        <f>学生公寓!C104</f>
        <v>78995457.6</v>
      </c>
      <c r="D7" s="148">
        <f>学生公寓!D104</f>
        <v>3435892</v>
      </c>
      <c r="E7" s="148">
        <f>学生公寓!E104</f>
        <v>17937386.9</v>
      </c>
      <c r="F7" s="148">
        <f>学生公寓!F104</f>
        <v>100368736.5</v>
      </c>
      <c r="G7" s="237" t="s">
        <v>15</v>
      </c>
      <c r="H7" s="73">
        <f>学生公寓!H104</f>
        <v>18772.71</v>
      </c>
      <c r="I7" s="43">
        <f t="shared" si="0"/>
        <v>5346.52357065123</v>
      </c>
      <c r="J7" s="158"/>
    </row>
    <row r="8" ht="24.95" customHeight="1" spans="1:10">
      <c r="A8" s="91">
        <v>4</v>
      </c>
      <c r="B8" s="40" t="s">
        <v>115</v>
      </c>
      <c r="C8" s="148">
        <f>F8</f>
        <v>1300000</v>
      </c>
      <c r="D8" s="148">
        <v>0</v>
      </c>
      <c r="E8" s="148">
        <f>学生公寓!E105</f>
        <v>0</v>
      </c>
      <c r="F8" s="148">
        <v>1300000</v>
      </c>
      <c r="G8" s="237" t="s">
        <v>78</v>
      </c>
      <c r="H8" s="73">
        <v>1</v>
      </c>
      <c r="I8" s="43">
        <f t="shared" si="0"/>
        <v>1300000</v>
      </c>
      <c r="J8" s="158"/>
    </row>
    <row r="9" ht="24.95" customHeight="1" spans="1:10">
      <c r="A9" s="91">
        <v>5</v>
      </c>
      <c r="B9" s="40" t="s">
        <v>117</v>
      </c>
      <c r="C9" s="148">
        <f>+桥梁工程!C19</f>
        <v>21703857</v>
      </c>
      <c r="D9" s="148">
        <f>+桥梁工程!D19</f>
        <v>495579</v>
      </c>
      <c r="E9" s="148">
        <f>+桥梁工程!E19</f>
        <v>0</v>
      </c>
      <c r="F9" s="148">
        <f>+桥梁工程!F19</f>
        <v>22199436</v>
      </c>
      <c r="G9" s="237" t="s">
        <v>15</v>
      </c>
      <c r="H9" s="73">
        <v>7574.8</v>
      </c>
      <c r="I9" s="43">
        <f t="shared" si="0"/>
        <v>2930.69599197339</v>
      </c>
      <c r="J9" s="158"/>
    </row>
    <row r="10" ht="24.95" customHeight="1" spans="1:10">
      <c r="A10" s="91"/>
      <c r="B10" s="40"/>
      <c r="C10" s="148"/>
      <c r="D10" s="148"/>
      <c r="E10" s="148"/>
      <c r="F10" s="148"/>
      <c r="G10" s="42"/>
      <c r="H10" s="73"/>
      <c r="I10" s="43"/>
      <c r="J10" s="158"/>
    </row>
    <row r="11" ht="24.95" customHeight="1" spans="1:13">
      <c r="A11" s="39"/>
      <c r="B11" s="32" t="s">
        <v>127</v>
      </c>
      <c r="C11" s="146">
        <f>SUM(C5:C9)</f>
        <v>396276250.6</v>
      </c>
      <c r="D11" s="146">
        <f t="shared" ref="D11:F11" si="1">SUM(D5:D9)</f>
        <v>26070367</v>
      </c>
      <c r="E11" s="146">
        <f t="shared" si="1"/>
        <v>80208495</v>
      </c>
      <c r="F11" s="146">
        <f t="shared" si="1"/>
        <v>502634154.6</v>
      </c>
      <c r="G11" s="238" t="s">
        <v>175</v>
      </c>
      <c r="H11" s="65">
        <f>SUM(H5:H7)</f>
        <v>85186.16</v>
      </c>
      <c r="I11" s="34">
        <f>F11/H11</f>
        <v>5900.42038049373</v>
      </c>
      <c r="J11" s="157"/>
      <c r="K11" s="84">
        <f>F11-503530000</f>
        <v>-895845.399999976</v>
      </c>
      <c r="L11" s="84"/>
      <c r="M11" s="154">
        <f>28*30/H11</f>
        <v>0.00986075672386219</v>
      </c>
    </row>
    <row r="12" ht="24.95" customHeight="1" spans="1:13">
      <c r="A12" s="31"/>
      <c r="B12" s="32"/>
      <c r="C12" s="146"/>
      <c r="D12" s="146"/>
      <c r="E12" s="146"/>
      <c r="F12" s="146"/>
      <c r="G12" s="35"/>
      <c r="H12" s="65"/>
      <c r="I12" s="34"/>
      <c r="J12" s="157"/>
      <c r="M12" s="12">
        <f>+H5*M11</f>
        <v>509.175852039815</v>
      </c>
    </row>
    <row r="13" ht="24.95" customHeight="1" spans="1:13">
      <c r="A13" s="108" t="s">
        <v>128</v>
      </c>
      <c r="B13" s="32" t="s">
        <v>129</v>
      </c>
      <c r="C13" s="146"/>
      <c r="D13" s="146"/>
      <c r="E13" s="146"/>
      <c r="F13" s="146"/>
      <c r="G13" s="35"/>
      <c r="H13" s="65"/>
      <c r="I13" s="109"/>
      <c r="J13" s="12"/>
      <c r="M13" s="12">
        <f>+H6*M11</f>
        <v>145.71102160257</v>
      </c>
    </row>
    <row r="14" ht="24.95" customHeight="1" spans="1:13">
      <c r="A14" s="91">
        <v>1</v>
      </c>
      <c r="B14" s="40" t="s">
        <v>130</v>
      </c>
      <c r="C14" s="146"/>
      <c r="D14" s="146"/>
      <c r="E14" s="146"/>
      <c r="F14" s="151">
        <f>139.43*10000*0.8</f>
        <v>1115440</v>
      </c>
      <c r="G14" s="110" t="s">
        <v>131</v>
      </c>
      <c r="H14" s="111"/>
      <c r="I14" s="112"/>
      <c r="J14" s="185"/>
      <c r="K14" s="185"/>
      <c r="M14" s="12">
        <f>+H7*M11</f>
        <v>185.113126357615</v>
      </c>
    </row>
    <row r="15" ht="24.95" customHeight="1" spans="1:11">
      <c r="A15" s="91">
        <v>2</v>
      </c>
      <c r="B15" s="40" t="s">
        <v>132</v>
      </c>
      <c r="C15" s="146"/>
      <c r="D15" s="146"/>
      <c r="E15" s="146"/>
      <c r="F15" s="151">
        <f>+F11*3%</f>
        <v>15079024.638</v>
      </c>
      <c r="G15" s="40" t="s">
        <v>133</v>
      </c>
      <c r="H15" s="40"/>
      <c r="I15" s="113"/>
      <c r="J15" s="186"/>
      <c r="K15" s="186"/>
    </row>
    <row r="16" ht="24.95" customHeight="1" spans="1:11">
      <c r="A16" s="91">
        <v>3</v>
      </c>
      <c r="B16" s="40" t="s">
        <v>134</v>
      </c>
      <c r="C16" s="151"/>
      <c r="D16" s="151"/>
      <c r="E16" s="151" t="s">
        <v>135</v>
      </c>
      <c r="F16" s="151">
        <f>8548300</f>
        <v>8548300</v>
      </c>
      <c r="G16" s="40" t="s">
        <v>136</v>
      </c>
      <c r="H16" s="40"/>
      <c r="I16" s="113"/>
      <c r="J16" s="186"/>
      <c r="K16" s="186"/>
    </row>
    <row r="17" ht="24.95" customHeight="1" spans="1:11">
      <c r="A17" s="91">
        <v>4</v>
      </c>
      <c r="B17" s="40" t="s">
        <v>137</v>
      </c>
      <c r="C17" s="146"/>
      <c r="D17" s="146"/>
      <c r="E17" s="146"/>
      <c r="F17" s="151">
        <f>+F11*0.8%</f>
        <v>4021073.2368</v>
      </c>
      <c r="G17" s="40" t="s">
        <v>138</v>
      </c>
      <c r="H17" s="40"/>
      <c r="I17" s="113"/>
      <c r="J17" s="187"/>
      <c r="K17" s="185"/>
    </row>
    <row r="18" ht="24.95" customHeight="1" spans="1:11">
      <c r="A18" s="91">
        <v>5</v>
      </c>
      <c r="B18" s="40" t="s">
        <v>139</v>
      </c>
      <c r="C18" s="151"/>
      <c r="D18" s="151"/>
      <c r="E18" s="151"/>
      <c r="F18" s="151">
        <f>1292.79*10000</f>
        <v>12927900</v>
      </c>
      <c r="G18" s="55" t="s">
        <v>140</v>
      </c>
      <c r="H18" s="40"/>
      <c r="I18" s="113"/>
      <c r="J18" s="187"/>
      <c r="K18" s="185"/>
    </row>
    <row r="19" ht="24.95" customHeight="1" spans="1:11">
      <c r="A19" s="91">
        <v>6</v>
      </c>
      <c r="B19" s="40" t="s">
        <v>141</v>
      </c>
      <c r="C19" s="151"/>
      <c r="D19" s="151"/>
      <c r="E19" s="151"/>
      <c r="F19" s="151">
        <f>+F18*10%</f>
        <v>1292790</v>
      </c>
      <c r="G19" s="110" t="s">
        <v>142</v>
      </c>
      <c r="H19" s="111"/>
      <c r="I19" s="112"/>
      <c r="J19" s="187"/>
      <c r="K19" s="185"/>
    </row>
    <row r="20" ht="24.95" customHeight="1" spans="1:11">
      <c r="A20" s="91">
        <v>7</v>
      </c>
      <c r="B20" s="40" t="s">
        <v>143</v>
      </c>
      <c r="C20" s="151"/>
      <c r="D20" s="151"/>
      <c r="E20" s="151"/>
      <c r="F20" s="151">
        <f>+F18*8%</f>
        <v>1034232</v>
      </c>
      <c r="G20" s="110" t="s">
        <v>144</v>
      </c>
      <c r="H20" s="111"/>
      <c r="I20" s="112"/>
      <c r="J20" s="187"/>
      <c r="K20" s="185"/>
    </row>
    <row r="21" ht="24.95" customHeight="1" spans="1:11">
      <c r="A21" s="91">
        <v>8</v>
      </c>
      <c r="B21" s="40" t="s">
        <v>145</v>
      </c>
      <c r="C21" s="146"/>
      <c r="D21" s="146"/>
      <c r="E21" s="146"/>
      <c r="F21" s="151">
        <f>33.93*0.6*10000</f>
        <v>203580</v>
      </c>
      <c r="G21" s="114" t="s">
        <v>146</v>
      </c>
      <c r="H21" s="111"/>
      <c r="I21" s="112"/>
      <c r="J21" s="185"/>
      <c r="K21" s="185"/>
    </row>
    <row r="22" ht="24.95" customHeight="1" spans="1:11">
      <c r="A22" s="91">
        <v>9</v>
      </c>
      <c r="B22" s="40" t="s">
        <v>147</v>
      </c>
      <c r="C22" s="146"/>
      <c r="D22" s="146"/>
      <c r="E22" s="146"/>
      <c r="F22" s="151">
        <v>56400</v>
      </c>
      <c r="G22" s="114"/>
      <c r="H22" s="181"/>
      <c r="I22" s="188"/>
      <c r="J22" s="185"/>
      <c r="K22" s="185"/>
    </row>
    <row r="23" ht="24.95" customHeight="1" spans="1:11">
      <c r="A23" s="91">
        <v>10</v>
      </c>
      <c r="B23" s="40" t="s">
        <v>148</v>
      </c>
      <c r="C23" s="146"/>
      <c r="D23" s="146"/>
      <c r="E23" s="146"/>
      <c r="F23" s="151">
        <f>F17*3.5%+(1000*0.2%+3000*0.15%+4000*0.1%+8000*0.05%+(F11/10000-16000)*0.025%)*10000</f>
        <v>371396.101938</v>
      </c>
      <c r="G23" s="40" t="s">
        <v>149</v>
      </c>
      <c r="H23" s="40"/>
      <c r="I23" s="113"/>
      <c r="J23" s="189"/>
      <c r="K23" s="189"/>
    </row>
    <row r="24" ht="24.95" customHeight="1" spans="1:11">
      <c r="A24" s="91">
        <v>11</v>
      </c>
      <c r="B24" s="40" t="s">
        <v>150</v>
      </c>
      <c r="C24" s="146"/>
      <c r="D24" s="146"/>
      <c r="E24" s="146"/>
      <c r="F24" s="151">
        <f>(100*1%+400*0.7%+500*0.55%+4000*0.35%+5000*0.2%+(F11/10000-10000)*0.05%)*10000</f>
        <v>506817.0773</v>
      </c>
      <c r="G24" s="40" t="s">
        <v>151</v>
      </c>
      <c r="H24" s="40"/>
      <c r="I24" s="113"/>
      <c r="J24" s="189"/>
      <c r="K24" s="189"/>
    </row>
    <row r="25" ht="24.95" customHeight="1" spans="1:10">
      <c r="A25" s="91">
        <v>12</v>
      </c>
      <c r="B25" s="40" t="s">
        <v>152</v>
      </c>
      <c r="C25" s="151"/>
      <c r="D25" s="151"/>
      <c r="E25" s="151"/>
      <c r="F25" s="151">
        <f>(500*0.5%+500*0.45%+2000*0.42%+(F11/10000-3000)*0.4%)*10000</f>
        <v>2022036.6184</v>
      </c>
      <c r="G25" s="110" t="s">
        <v>153</v>
      </c>
      <c r="H25" s="111"/>
      <c r="I25" s="112"/>
      <c r="J25" s="190"/>
    </row>
    <row r="26" ht="24.95" customHeight="1" spans="1:11">
      <c r="A26" s="91">
        <v>13</v>
      </c>
      <c r="B26" s="40" t="s">
        <v>154</v>
      </c>
      <c r="C26" s="151"/>
      <c r="D26" s="151"/>
      <c r="E26" s="151"/>
      <c r="F26" s="151">
        <f>+F11*0.5%</f>
        <v>2513170.773</v>
      </c>
      <c r="G26" s="110" t="s">
        <v>155</v>
      </c>
      <c r="H26" s="111"/>
      <c r="I26" s="112"/>
      <c r="J26" s="12"/>
      <c r="K26" s="84"/>
    </row>
    <row r="27" ht="24.95" customHeight="1" spans="1:11">
      <c r="A27" s="91">
        <v>14</v>
      </c>
      <c r="B27" s="40" t="s">
        <v>156</v>
      </c>
      <c r="C27" s="151"/>
      <c r="D27" s="151"/>
      <c r="E27" s="151"/>
      <c r="F27" s="151">
        <f>+F11*0.1%</f>
        <v>502634.1546</v>
      </c>
      <c r="G27" s="110" t="s">
        <v>157</v>
      </c>
      <c r="H27" s="111"/>
      <c r="I27" s="112"/>
      <c r="J27" s="12"/>
      <c r="K27" s="84"/>
    </row>
    <row r="28" ht="24.95" customHeight="1" spans="1:11">
      <c r="A28" s="91">
        <v>15</v>
      </c>
      <c r="B28" s="40" t="s">
        <v>158</v>
      </c>
      <c r="C28" s="151"/>
      <c r="D28" s="151"/>
      <c r="E28" s="151"/>
      <c r="F28" s="151">
        <f>+F11*0.3%</f>
        <v>1507902.4638</v>
      </c>
      <c r="G28" s="110" t="s">
        <v>159</v>
      </c>
      <c r="H28" s="111"/>
      <c r="I28" s="112"/>
      <c r="J28" s="12"/>
      <c r="K28" s="84"/>
    </row>
    <row r="29" ht="33" spans="1:11">
      <c r="A29" s="91">
        <v>16</v>
      </c>
      <c r="B29" s="55" t="s">
        <v>160</v>
      </c>
      <c r="C29" s="151"/>
      <c r="D29" s="151"/>
      <c r="E29" s="151"/>
      <c r="F29" s="151">
        <f>H29*I29</f>
        <v>55371.004</v>
      </c>
      <c r="G29" s="237" t="s">
        <v>15</v>
      </c>
      <c r="H29" s="95">
        <f>H32</f>
        <v>85186.16</v>
      </c>
      <c r="I29" s="191">
        <v>0.65</v>
      </c>
      <c r="J29" s="12"/>
      <c r="K29" s="84"/>
    </row>
    <row r="30" ht="33" spans="1:11">
      <c r="A30" s="91">
        <v>17</v>
      </c>
      <c r="B30" s="55" t="s">
        <v>161</v>
      </c>
      <c r="C30" s="151"/>
      <c r="D30" s="151"/>
      <c r="E30" s="151"/>
      <c r="F30" s="151">
        <v>250000</v>
      </c>
      <c r="G30" s="114"/>
      <c r="H30" s="111"/>
      <c r="I30" s="112"/>
      <c r="J30" s="12"/>
      <c r="K30" s="84"/>
    </row>
    <row r="31" ht="24.95" customHeight="1" spans="1:10">
      <c r="A31" s="39"/>
      <c r="B31" s="40"/>
      <c r="C31" s="151"/>
      <c r="D31" s="151"/>
      <c r="E31" s="151"/>
      <c r="F31" s="151"/>
      <c r="G31" s="182"/>
      <c r="H31" s="183"/>
      <c r="I31" s="192"/>
      <c r="J31" s="193"/>
    </row>
    <row r="32" ht="24.95" customHeight="1" spans="1:11">
      <c r="A32" s="39"/>
      <c r="B32" s="32" t="s">
        <v>162</v>
      </c>
      <c r="C32" s="146"/>
      <c r="D32" s="146"/>
      <c r="E32" s="146"/>
      <c r="F32" s="146">
        <f>SUM(F14:F31)</f>
        <v>52008068.067838</v>
      </c>
      <c r="G32" s="238" t="s">
        <v>175</v>
      </c>
      <c r="H32" s="65">
        <f>H11</f>
        <v>85186.16</v>
      </c>
      <c r="I32" s="34">
        <f>F32/H32</f>
        <v>610.522508208352</v>
      </c>
      <c r="J32" s="157"/>
      <c r="K32" s="194"/>
    </row>
    <row r="33" ht="24.95" customHeight="1" spans="1:10">
      <c r="A33" s="31"/>
      <c r="B33" s="32"/>
      <c r="C33" s="146"/>
      <c r="D33" s="146"/>
      <c r="E33" s="146"/>
      <c r="F33" s="146"/>
      <c r="G33" s="32"/>
      <c r="H33" s="65"/>
      <c r="I33" s="34"/>
      <c r="J33" s="157"/>
    </row>
    <row r="34" ht="24.95" customHeight="1" spans="1:11">
      <c r="A34" s="31" t="s">
        <v>163</v>
      </c>
      <c r="B34" s="32" t="s">
        <v>164</v>
      </c>
      <c r="C34" s="146"/>
      <c r="D34" s="146"/>
      <c r="E34" s="146"/>
      <c r="F34" s="146">
        <f>(F11+F32)*3%</f>
        <v>16639266.6800351</v>
      </c>
      <c r="G34" s="239" t="s">
        <v>165</v>
      </c>
      <c r="H34" s="116"/>
      <c r="I34" s="117"/>
      <c r="J34" s="157"/>
      <c r="K34" s="84"/>
    </row>
    <row r="35" ht="24.95" customHeight="1" spans="1:10">
      <c r="A35" s="31"/>
      <c r="B35" s="32"/>
      <c r="C35" s="146"/>
      <c r="D35" s="146"/>
      <c r="E35" s="146"/>
      <c r="F35" s="146"/>
      <c r="G35" s="32"/>
      <c r="H35" s="65"/>
      <c r="I35" s="34"/>
      <c r="J35" s="157"/>
    </row>
    <row r="36" ht="24.95" customHeight="1" spans="1:12">
      <c r="A36" s="118" t="s">
        <v>166</v>
      </c>
      <c r="B36" s="119" t="s">
        <v>167</v>
      </c>
      <c r="C36" s="184"/>
      <c r="D36" s="184"/>
      <c r="E36" s="184"/>
      <c r="F36" s="184">
        <f>F11+F32+F34</f>
        <v>571281489.347873</v>
      </c>
      <c r="G36" s="240" t="s">
        <v>175</v>
      </c>
      <c r="H36" s="130">
        <f>H32</f>
        <v>85186.16</v>
      </c>
      <c r="I36" s="122">
        <f>F36/H36</f>
        <v>6706.27117536315</v>
      </c>
      <c r="J36" s="157"/>
      <c r="L36" s="84"/>
    </row>
    <row r="37" spans="2:6">
      <c r="B37" s="123"/>
      <c r="C37" s="141"/>
      <c r="D37" s="12"/>
      <c r="F37" s="153"/>
    </row>
    <row r="38" spans="2:6">
      <c r="B38" s="123"/>
      <c r="C38" s="141"/>
      <c r="D38" s="12"/>
      <c r="F38" s="153"/>
    </row>
    <row r="39" spans="1:7">
      <c r="A39" s="134"/>
      <c r="B39" s="135"/>
      <c r="C39" s="141"/>
      <c r="D39" s="12"/>
      <c r="G39" s="136"/>
    </row>
    <row r="40" s="4" customFormat="1" spans="1:207">
      <c r="A40" s="6"/>
      <c r="B40" s="123"/>
      <c r="C40" s="141"/>
      <c r="D40" s="12"/>
      <c r="E40" s="12"/>
      <c r="F40" s="84"/>
      <c r="G40" s="5"/>
      <c r="H40" s="142"/>
      <c r="I40" s="5"/>
      <c r="J40" s="5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</row>
    <row r="41" s="4" customFormat="1" spans="1:207">
      <c r="A41" s="6"/>
      <c r="B41" s="123"/>
      <c r="C41" s="141"/>
      <c r="D41" s="12"/>
      <c r="E41" s="12"/>
      <c r="F41" s="84"/>
      <c r="G41" s="5"/>
      <c r="H41" s="142"/>
      <c r="I41" s="5"/>
      <c r="J41" s="5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</row>
    <row r="42" s="4" customFormat="1" spans="1:207">
      <c r="A42" s="6"/>
      <c r="B42" s="123"/>
      <c r="C42" s="141"/>
      <c r="D42" s="12"/>
      <c r="E42" s="12"/>
      <c r="F42" s="84"/>
      <c r="G42" s="5"/>
      <c r="H42" s="142"/>
      <c r="I42" s="5"/>
      <c r="J42" s="5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</row>
    <row r="43" s="4" customFormat="1" spans="1:207">
      <c r="A43" s="6"/>
      <c r="B43" s="123"/>
      <c r="C43" s="141"/>
      <c r="D43" s="12"/>
      <c r="E43" s="12"/>
      <c r="F43" s="84"/>
      <c r="G43" s="5"/>
      <c r="H43" s="142"/>
      <c r="I43" s="5"/>
      <c r="J43" s="5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</row>
    <row r="44" s="4" customFormat="1" spans="1:207">
      <c r="A44" s="6"/>
      <c r="B44" s="123"/>
      <c r="C44" s="141"/>
      <c r="D44" s="12"/>
      <c r="E44" s="12"/>
      <c r="F44" s="84"/>
      <c r="G44" s="5"/>
      <c r="H44" s="142"/>
      <c r="I44" s="5"/>
      <c r="J44" s="5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</row>
    <row r="45" s="4" customFormat="1" spans="1:207">
      <c r="A45" s="6"/>
      <c r="B45" s="123"/>
      <c r="C45" s="141"/>
      <c r="D45" s="12"/>
      <c r="E45" s="12"/>
      <c r="F45" s="84"/>
      <c r="G45" s="5"/>
      <c r="H45" s="142"/>
      <c r="I45" s="5"/>
      <c r="J45" s="5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</row>
    <row r="46" s="4" customFormat="1" spans="1:207">
      <c r="A46" s="6"/>
      <c r="B46" s="123"/>
      <c r="C46" s="141"/>
      <c r="D46" s="12"/>
      <c r="E46" s="12"/>
      <c r="F46" s="84"/>
      <c r="G46" s="5"/>
      <c r="H46" s="142"/>
      <c r="I46" s="5"/>
      <c r="J46" s="5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</row>
    <row r="47" s="4" customFormat="1" spans="1:207">
      <c r="A47" s="6"/>
      <c r="B47" s="123"/>
      <c r="C47" s="141"/>
      <c r="D47" s="12"/>
      <c r="E47" s="12"/>
      <c r="F47" s="84"/>
      <c r="G47" s="5"/>
      <c r="H47" s="142"/>
      <c r="I47" s="5"/>
      <c r="J47" s="5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</row>
    <row r="48" s="4" customFormat="1" spans="1:207">
      <c r="A48" s="6"/>
      <c r="B48" s="123"/>
      <c r="C48" s="141"/>
      <c r="D48" s="12"/>
      <c r="E48" s="12"/>
      <c r="F48" s="84"/>
      <c r="G48" s="5"/>
      <c r="H48" s="142"/>
      <c r="I48" s="5"/>
      <c r="J48" s="5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</row>
    <row r="49" s="4" customFormat="1" spans="1:207">
      <c r="A49" s="6"/>
      <c r="B49" s="123"/>
      <c r="C49" s="141"/>
      <c r="D49" s="12"/>
      <c r="E49" s="12"/>
      <c r="F49" s="84"/>
      <c r="G49" s="5"/>
      <c r="H49" s="142"/>
      <c r="I49" s="5"/>
      <c r="J49" s="5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</row>
    <row r="50" s="4" customFormat="1" spans="1:207">
      <c r="A50" s="6"/>
      <c r="B50" s="123"/>
      <c r="C50" s="141"/>
      <c r="D50" s="12"/>
      <c r="E50" s="12"/>
      <c r="F50" s="84"/>
      <c r="G50" s="5"/>
      <c r="H50" s="142"/>
      <c r="I50" s="5"/>
      <c r="J50" s="5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</row>
    <row r="51" s="4" customFormat="1" spans="1:207">
      <c r="A51" s="6"/>
      <c r="B51" s="123"/>
      <c r="C51" s="141"/>
      <c r="D51" s="12"/>
      <c r="E51" s="12"/>
      <c r="F51" s="84"/>
      <c r="G51" s="5"/>
      <c r="H51" s="142"/>
      <c r="I51" s="5"/>
      <c r="J51" s="5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</row>
    <row r="52" s="4" customFormat="1" spans="1:207">
      <c r="A52" s="6"/>
      <c r="B52" s="123"/>
      <c r="C52" s="141"/>
      <c r="D52" s="12"/>
      <c r="E52" s="12"/>
      <c r="F52" s="84"/>
      <c r="G52" s="5"/>
      <c r="H52" s="142"/>
      <c r="I52" s="5"/>
      <c r="J52" s="5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</row>
    <row r="53" spans="2:4">
      <c r="B53" s="123"/>
      <c r="C53" s="141"/>
      <c r="D53" s="12"/>
    </row>
    <row r="54" spans="2:4">
      <c r="B54" s="123"/>
      <c r="C54" s="141"/>
      <c r="D54" s="12"/>
    </row>
    <row r="55" spans="2:4">
      <c r="B55" s="123"/>
      <c r="C55" s="141"/>
      <c r="D55" s="12"/>
    </row>
    <row r="56" spans="2:4">
      <c r="B56" s="123"/>
      <c r="C56" s="141"/>
      <c r="D56" s="12"/>
    </row>
    <row r="57" spans="2:4">
      <c r="B57" s="123"/>
      <c r="C57" s="141"/>
      <c r="D57" s="12"/>
    </row>
    <row r="58" spans="2:4">
      <c r="B58" s="123"/>
      <c r="C58" s="141"/>
      <c r="D58" s="12"/>
    </row>
    <row r="59" s="5" customFormat="1" spans="1:207">
      <c r="A59" s="6"/>
      <c r="B59" s="123"/>
      <c r="C59" s="141"/>
      <c r="D59" s="12"/>
      <c r="E59" s="12"/>
      <c r="F59" s="84"/>
      <c r="H59" s="14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</row>
    <row r="60" s="5" customFormat="1" spans="1:207">
      <c r="A60" s="6"/>
      <c r="B60" s="123"/>
      <c r="C60" s="141"/>
      <c r="D60" s="12"/>
      <c r="E60" s="12"/>
      <c r="F60" s="84"/>
      <c r="H60" s="14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</row>
    <row r="61" s="5" customFormat="1" spans="1:207">
      <c r="A61" s="6"/>
      <c r="B61" s="123"/>
      <c r="C61" s="141"/>
      <c r="D61" s="12"/>
      <c r="E61" s="12"/>
      <c r="F61" s="84"/>
      <c r="H61" s="14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</row>
    <row r="62" s="5" customFormat="1" spans="1:207">
      <c r="A62" s="6"/>
      <c r="B62" s="123"/>
      <c r="C62" s="141"/>
      <c r="D62" s="12"/>
      <c r="E62" s="12"/>
      <c r="F62" s="84"/>
      <c r="H62" s="14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</row>
    <row r="63" s="5" customFormat="1" spans="1:207">
      <c r="A63" s="6"/>
      <c r="B63" s="123"/>
      <c r="C63" s="141"/>
      <c r="D63" s="12"/>
      <c r="E63" s="12"/>
      <c r="F63" s="84"/>
      <c r="H63" s="14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</row>
    <row r="64" s="5" customFormat="1" spans="1:207">
      <c r="A64" s="6"/>
      <c r="B64" s="123"/>
      <c r="C64" s="141"/>
      <c r="D64" s="12"/>
      <c r="E64" s="12"/>
      <c r="F64" s="84"/>
      <c r="H64" s="14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</row>
    <row r="65" s="5" customFormat="1" spans="1:207">
      <c r="A65" s="6"/>
      <c r="B65" s="123"/>
      <c r="C65" s="141"/>
      <c r="D65" s="12"/>
      <c r="E65" s="12"/>
      <c r="F65" s="84"/>
      <c r="H65" s="14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</row>
    <row r="66" s="5" customFormat="1" spans="1:207">
      <c r="A66" s="6"/>
      <c r="B66" s="123"/>
      <c r="C66" s="141"/>
      <c r="D66" s="12"/>
      <c r="E66" s="12"/>
      <c r="F66" s="84"/>
      <c r="H66" s="14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</row>
    <row r="67" s="5" customFormat="1" spans="1:207">
      <c r="A67" s="6"/>
      <c r="B67" s="123"/>
      <c r="C67" s="141"/>
      <c r="D67" s="12"/>
      <c r="E67" s="12"/>
      <c r="F67" s="84"/>
      <c r="H67" s="14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</row>
    <row r="68" s="5" customFormat="1" spans="1:207">
      <c r="A68" s="137"/>
      <c r="B68" s="123"/>
      <c r="C68" s="141"/>
      <c r="D68" s="12"/>
      <c r="E68" s="12"/>
      <c r="F68" s="12"/>
      <c r="G68" s="12"/>
      <c r="H68" s="154"/>
      <c r="I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</row>
    <row r="69" s="5" customFormat="1" spans="1:207">
      <c r="A69" s="137"/>
      <c r="B69" s="123"/>
      <c r="C69" s="141"/>
      <c r="D69" s="12"/>
      <c r="E69" s="12"/>
      <c r="F69" s="12"/>
      <c r="G69" s="12"/>
      <c r="H69" s="154"/>
      <c r="I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</row>
    <row r="70" s="5" customFormat="1" spans="1:207">
      <c r="A70" s="137"/>
      <c r="B70" s="123"/>
      <c r="C70" s="141"/>
      <c r="D70" s="12"/>
      <c r="E70" s="12"/>
      <c r="F70" s="12"/>
      <c r="G70" s="12"/>
      <c r="H70" s="154"/>
      <c r="I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</row>
    <row r="71" s="5" customFormat="1" spans="1:207">
      <c r="A71" s="137"/>
      <c r="B71" s="123"/>
      <c r="C71" s="141"/>
      <c r="D71" s="12"/>
      <c r="E71" s="12"/>
      <c r="F71" s="12"/>
      <c r="G71" s="12"/>
      <c r="H71" s="154"/>
      <c r="I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</row>
    <row r="72" s="5" customFormat="1" spans="1:207">
      <c r="A72" s="137"/>
      <c r="B72" s="123"/>
      <c r="C72" s="141"/>
      <c r="D72" s="12"/>
      <c r="E72" s="12"/>
      <c r="F72" s="12"/>
      <c r="G72" s="12"/>
      <c r="H72" s="154"/>
      <c r="I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</row>
    <row r="73" s="5" customFormat="1" spans="1:207">
      <c r="A73" s="137"/>
      <c r="B73" s="123"/>
      <c r="C73" s="141"/>
      <c r="D73" s="12"/>
      <c r="E73" s="12"/>
      <c r="F73" s="12"/>
      <c r="G73" s="12"/>
      <c r="H73" s="154"/>
      <c r="I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</row>
    <row r="74" s="5" customFormat="1" spans="1:207">
      <c r="A74" s="137"/>
      <c r="B74" s="123"/>
      <c r="C74" s="141"/>
      <c r="D74" s="12"/>
      <c r="E74" s="12"/>
      <c r="F74" s="12"/>
      <c r="G74" s="12"/>
      <c r="H74" s="154"/>
      <c r="I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</row>
    <row r="75" s="5" customFormat="1" spans="1:207">
      <c r="A75" s="137"/>
      <c r="B75" s="123"/>
      <c r="C75" s="141"/>
      <c r="D75" s="12"/>
      <c r="E75" s="12"/>
      <c r="F75" s="12"/>
      <c r="G75" s="12"/>
      <c r="H75" s="154"/>
      <c r="I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</row>
    <row r="76" s="5" customFormat="1" spans="1:207">
      <c r="A76" s="137"/>
      <c r="B76" s="123"/>
      <c r="C76" s="141"/>
      <c r="D76" s="12"/>
      <c r="E76" s="12"/>
      <c r="F76" s="12"/>
      <c r="G76" s="12"/>
      <c r="H76" s="154"/>
      <c r="I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</row>
    <row r="77" s="5" customFormat="1" spans="1:207">
      <c r="A77" s="137"/>
      <c r="B77" s="123"/>
      <c r="C77" s="141"/>
      <c r="D77" s="12"/>
      <c r="E77" s="12"/>
      <c r="F77" s="12"/>
      <c r="G77" s="12"/>
      <c r="H77" s="154"/>
      <c r="I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</row>
    <row r="78" s="5" customFormat="1" spans="1:207">
      <c r="A78" s="137"/>
      <c r="B78" s="123"/>
      <c r="C78" s="141"/>
      <c r="D78" s="12"/>
      <c r="E78" s="12"/>
      <c r="F78" s="12"/>
      <c r="G78" s="12"/>
      <c r="H78" s="154"/>
      <c r="I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</row>
    <row r="79" s="5" customFormat="1" spans="1:207">
      <c r="A79" s="137"/>
      <c r="B79" s="123"/>
      <c r="C79" s="141"/>
      <c r="D79" s="12"/>
      <c r="E79" s="12"/>
      <c r="F79" s="12"/>
      <c r="G79" s="12"/>
      <c r="H79" s="154"/>
      <c r="I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</row>
    <row r="80" s="5" customFormat="1" spans="1:207">
      <c r="A80" s="137"/>
      <c r="B80" s="123"/>
      <c r="C80" s="141"/>
      <c r="D80" s="12"/>
      <c r="E80" s="12"/>
      <c r="F80" s="12"/>
      <c r="G80" s="12"/>
      <c r="H80" s="154"/>
      <c r="I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</row>
    <row r="81" s="5" customFormat="1" spans="1:207">
      <c r="A81" s="137"/>
      <c r="B81" s="123"/>
      <c r="C81" s="141"/>
      <c r="D81" s="12"/>
      <c r="E81" s="12"/>
      <c r="F81" s="12"/>
      <c r="G81" s="12"/>
      <c r="H81" s="154"/>
      <c r="I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</row>
    <row r="82" s="5" customFormat="1" spans="1:207">
      <c r="A82" s="137"/>
      <c r="B82" s="123"/>
      <c r="C82" s="141"/>
      <c r="D82" s="12"/>
      <c r="E82" s="12"/>
      <c r="F82" s="12"/>
      <c r="G82" s="12"/>
      <c r="H82" s="154"/>
      <c r="I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</row>
    <row r="83" s="5" customFormat="1" spans="1:207">
      <c r="A83" s="137"/>
      <c r="B83" s="123"/>
      <c r="C83" s="141"/>
      <c r="D83" s="12"/>
      <c r="E83" s="12"/>
      <c r="F83" s="12"/>
      <c r="G83" s="12"/>
      <c r="H83" s="154"/>
      <c r="I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</row>
    <row r="84" s="5" customFormat="1" spans="1:207">
      <c r="A84" s="137"/>
      <c r="B84" s="123"/>
      <c r="C84" s="141"/>
      <c r="D84" s="12"/>
      <c r="E84" s="12"/>
      <c r="F84" s="12"/>
      <c r="G84" s="12"/>
      <c r="H84" s="154"/>
      <c r="I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</row>
    <row r="85" s="5" customFormat="1" spans="1:207">
      <c r="A85" s="137"/>
      <c r="B85" s="123"/>
      <c r="C85" s="141"/>
      <c r="D85" s="12"/>
      <c r="E85" s="12"/>
      <c r="F85" s="12"/>
      <c r="G85" s="12"/>
      <c r="H85" s="154"/>
      <c r="I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</row>
    <row r="86" s="5" customFormat="1" spans="1:207">
      <c r="A86" s="137"/>
      <c r="B86" s="123"/>
      <c r="C86" s="141"/>
      <c r="D86" s="12"/>
      <c r="E86" s="12"/>
      <c r="F86" s="12"/>
      <c r="G86" s="12"/>
      <c r="H86" s="154"/>
      <c r="I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</row>
    <row r="87" s="5" customFormat="1" spans="1:207">
      <c r="A87" s="137"/>
      <c r="B87" s="123"/>
      <c r="C87" s="141"/>
      <c r="D87" s="12"/>
      <c r="E87" s="12"/>
      <c r="F87" s="12"/>
      <c r="G87" s="12"/>
      <c r="H87" s="154"/>
      <c r="I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</row>
    <row r="88" s="5" customFormat="1" spans="1:207">
      <c r="A88" s="137"/>
      <c r="B88" s="123"/>
      <c r="C88" s="141"/>
      <c r="D88" s="12"/>
      <c r="E88" s="12"/>
      <c r="F88" s="12"/>
      <c r="G88" s="12"/>
      <c r="H88" s="154"/>
      <c r="I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</row>
    <row r="89" s="5" customFormat="1" spans="1:207">
      <c r="A89" s="137"/>
      <c r="B89" s="123"/>
      <c r="C89" s="141"/>
      <c r="D89" s="12"/>
      <c r="E89" s="12"/>
      <c r="F89" s="12"/>
      <c r="G89" s="12"/>
      <c r="H89" s="154"/>
      <c r="I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</row>
    <row r="90" s="5" customFormat="1" spans="1:207">
      <c r="A90" s="137"/>
      <c r="B90" s="123"/>
      <c r="C90" s="141"/>
      <c r="D90" s="12"/>
      <c r="E90" s="12"/>
      <c r="F90" s="12"/>
      <c r="G90" s="12"/>
      <c r="H90" s="154"/>
      <c r="I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</row>
    <row r="91" s="5" customFormat="1" spans="1:207">
      <c r="A91" s="137"/>
      <c r="B91" s="123"/>
      <c r="C91" s="141"/>
      <c r="D91" s="12"/>
      <c r="E91" s="12"/>
      <c r="F91" s="12"/>
      <c r="G91" s="12"/>
      <c r="H91" s="154"/>
      <c r="I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</row>
    <row r="92" s="5" customFormat="1" spans="1:207">
      <c r="A92" s="137"/>
      <c r="B92" s="123"/>
      <c r="C92" s="141"/>
      <c r="D92" s="12"/>
      <c r="E92" s="12"/>
      <c r="F92" s="12"/>
      <c r="G92" s="12"/>
      <c r="H92" s="154"/>
      <c r="I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</row>
    <row r="93" s="5" customFormat="1" spans="1:207">
      <c r="A93" s="137"/>
      <c r="B93" s="123"/>
      <c r="C93" s="141"/>
      <c r="D93" s="12"/>
      <c r="E93" s="12"/>
      <c r="F93" s="12"/>
      <c r="G93" s="12"/>
      <c r="H93" s="154"/>
      <c r="I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</row>
    <row r="94" s="5" customFormat="1" spans="1:207">
      <c r="A94" s="137"/>
      <c r="B94" s="123"/>
      <c r="C94" s="141"/>
      <c r="D94" s="12"/>
      <c r="E94" s="12"/>
      <c r="F94" s="12"/>
      <c r="G94" s="12"/>
      <c r="H94" s="154"/>
      <c r="I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</row>
    <row r="95" s="5" customFormat="1" spans="1:207">
      <c r="A95" s="137"/>
      <c r="B95" s="123"/>
      <c r="C95" s="141"/>
      <c r="D95" s="12"/>
      <c r="E95" s="12"/>
      <c r="F95" s="12"/>
      <c r="G95" s="12"/>
      <c r="H95" s="154"/>
      <c r="I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</row>
    <row r="96" s="5" customFormat="1" spans="1:207">
      <c r="A96" s="137"/>
      <c r="B96" s="123"/>
      <c r="C96" s="141"/>
      <c r="D96" s="12"/>
      <c r="E96" s="12"/>
      <c r="F96" s="12"/>
      <c r="G96" s="12"/>
      <c r="H96" s="154"/>
      <c r="I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</row>
    <row r="97" s="5" customFormat="1" spans="1:207">
      <c r="A97" s="137"/>
      <c r="B97" s="123"/>
      <c r="C97" s="141"/>
      <c r="D97" s="12"/>
      <c r="E97" s="12"/>
      <c r="F97" s="12"/>
      <c r="G97" s="12"/>
      <c r="H97" s="154"/>
      <c r="I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</row>
    <row r="98" s="5" customFormat="1" spans="1:207">
      <c r="A98" s="137"/>
      <c r="B98" s="123"/>
      <c r="C98" s="141"/>
      <c r="D98" s="12"/>
      <c r="E98" s="12"/>
      <c r="F98" s="12"/>
      <c r="G98" s="12"/>
      <c r="H98" s="154"/>
      <c r="I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</row>
    <row r="99" s="5" customFormat="1" spans="1:207">
      <c r="A99" s="137"/>
      <c r="B99" s="123"/>
      <c r="C99" s="141"/>
      <c r="D99" s="12"/>
      <c r="E99" s="12"/>
      <c r="F99" s="12"/>
      <c r="G99" s="12"/>
      <c r="H99" s="154"/>
      <c r="I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</row>
    <row r="100" s="5" customFormat="1" spans="1:207">
      <c r="A100" s="137"/>
      <c r="B100" s="123"/>
      <c r="C100" s="141"/>
      <c r="D100" s="12"/>
      <c r="E100" s="12"/>
      <c r="F100" s="12"/>
      <c r="G100" s="12"/>
      <c r="H100" s="154"/>
      <c r="I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</row>
    <row r="101" s="5" customFormat="1" spans="1:207">
      <c r="A101" s="137"/>
      <c r="B101" s="123"/>
      <c r="C101" s="141"/>
      <c r="D101" s="12"/>
      <c r="E101" s="12"/>
      <c r="F101" s="12"/>
      <c r="G101" s="12"/>
      <c r="H101" s="154"/>
      <c r="I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</row>
    <row r="102" s="5" customFormat="1" spans="1:207">
      <c r="A102" s="137"/>
      <c r="B102" s="123"/>
      <c r="C102" s="141"/>
      <c r="D102" s="12"/>
      <c r="E102" s="12"/>
      <c r="F102" s="12"/>
      <c r="G102" s="12"/>
      <c r="H102" s="154"/>
      <c r="I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</row>
    <row r="103" s="5" customFormat="1" spans="1:207">
      <c r="A103" s="137"/>
      <c r="B103" s="123"/>
      <c r="C103" s="141"/>
      <c r="D103" s="12"/>
      <c r="E103" s="12"/>
      <c r="F103" s="12"/>
      <c r="G103" s="12"/>
      <c r="H103" s="154"/>
      <c r="I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</row>
    <row r="104" s="5" customFormat="1" spans="1:207">
      <c r="A104" s="137"/>
      <c r="B104" s="123"/>
      <c r="C104" s="141"/>
      <c r="D104" s="12"/>
      <c r="E104" s="12"/>
      <c r="F104" s="12"/>
      <c r="G104" s="12"/>
      <c r="H104" s="154"/>
      <c r="I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</row>
    <row r="105" s="5" customFormat="1" spans="1:207">
      <c r="A105" s="137"/>
      <c r="B105" s="123"/>
      <c r="C105" s="141"/>
      <c r="D105" s="12"/>
      <c r="E105" s="12"/>
      <c r="F105" s="12"/>
      <c r="G105" s="12"/>
      <c r="H105" s="154"/>
      <c r="I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</row>
    <row r="106" s="5" customFormat="1" spans="1:207">
      <c r="A106" s="137"/>
      <c r="B106" s="123"/>
      <c r="C106" s="141"/>
      <c r="D106" s="12"/>
      <c r="E106" s="12"/>
      <c r="F106" s="12"/>
      <c r="G106" s="12"/>
      <c r="H106" s="154"/>
      <c r="I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</row>
    <row r="107" s="5" customFormat="1" spans="1:207">
      <c r="A107" s="137"/>
      <c r="B107" s="123"/>
      <c r="C107" s="141"/>
      <c r="D107" s="12"/>
      <c r="E107" s="12"/>
      <c r="F107" s="12"/>
      <c r="G107" s="12"/>
      <c r="H107" s="154"/>
      <c r="I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</row>
    <row r="108" s="5" customFormat="1" spans="1:207">
      <c r="A108" s="137"/>
      <c r="B108" s="123"/>
      <c r="C108" s="141"/>
      <c r="D108" s="12"/>
      <c r="E108" s="12"/>
      <c r="F108" s="12"/>
      <c r="G108" s="12"/>
      <c r="H108" s="154"/>
      <c r="I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</row>
    <row r="109" s="5" customFormat="1" spans="1:207">
      <c r="A109" s="137"/>
      <c r="B109" s="123"/>
      <c r="C109" s="141"/>
      <c r="D109" s="12"/>
      <c r="E109" s="12"/>
      <c r="F109" s="12"/>
      <c r="G109" s="12"/>
      <c r="H109" s="154"/>
      <c r="I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</row>
    <row r="110" s="5" customFormat="1" spans="1:207">
      <c r="A110" s="137"/>
      <c r="B110" s="123"/>
      <c r="C110" s="141"/>
      <c r="D110" s="12"/>
      <c r="E110" s="12"/>
      <c r="F110" s="12"/>
      <c r="G110" s="12"/>
      <c r="H110" s="154"/>
      <c r="I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</row>
    <row r="111" s="5" customFormat="1" spans="1:207">
      <c r="A111" s="137"/>
      <c r="B111" s="123"/>
      <c r="C111" s="141"/>
      <c r="D111" s="12"/>
      <c r="E111" s="12"/>
      <c r="F111" s="12"/>
      <c r="G111" s="12"/>
      <c r="H111" s="154"/>
      <c r="I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</row>
    <row r="112" s="5" customFormat="1" spans="1:207">
      <c r="A112" s="137"/>
      <c r="B112" s="123"/>
      <c r="C112" s="141"/>
      <c r="D112" s="12"/>
      <c r="E112" s="12"/>
      <c r="F112" s="12"/>
      <c r="G112" s="12"/>
      <c r="H112" s="154"/>
      <c r="I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</row>
    <row r="113" s="5" customFormat="1" spans="1:207">
      <c r="A113" s="137"/>
      <c r="B113" s="123"/>
      <c r="C113" s="141"/>
      <c r="D113" s="12"/>
      <c r="E113" s="12"/>
      <c r="F113" s="12"/>
      <c r="G113" s="12"/>
      <c r="H113" s="154"/>
      <c r="I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</row>
    <row r="114" s="5" customFormat="1" spans="1:207">
      <c r="A114" s="137"/>
      <c r="B114" s="123"/>
      <c r="C114" s="141"/>
      <c r="D114" s="12"/>
      <c r="E114" s="12"/>
      <c r="F114" s="12"/>
      <c r="G114" s="12"/>
      <c r="H114" s="154"/>
      <c r="I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</row>
    <row r="115" s="5" customFormat="1" spans="1:207">
      <c r="A115" s="137"/>
      <c r="B115" s="123"/>
      <c r="C115" s="141"/>
      <c r="D115" s="12"/>
      <c r="E115" s="12"/>
      <c r="F115" s="12"/>
      <c r="G115" s="12"/>
      <c r="H115" s="154"/>
      <c r="I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</row>
    <row r="116" s="5" customFormat="1" spans="1:207">
      <c r="A116" s="137"/>
      <c r="B116" s="123"/>
      <c r="C116" s="141"/>
      <c r="D116" s="12"/>
      <c r="E116" s="12"/>
      <c r="F116" s="12"/>
      <c r="G116" s="12"/>
      <c r="H116" s="154"/>
      <c r="I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</row>
    <row r="117" s="5" customFormat="1" spans="1:207">
      <c r="A117" s="137"/>
      <c r="B117" s="123"/>
      <c r="C117" s="141"/>
      <c r="D117" s="12"/>
      <c r="E117" s="12"/>
      <c r="F117" s="12"/>
      <c r="G117" s="12"/>
      <c r="H117" s="154"/>
      <c r="I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</row>
    <row r="118" s="5" customFormat="1" spans="1:207">
      <c r="A118" s="137"/>
      <c r="B118" s="123"/>
      <c r="C118" s="141"/>
      <c r="D118" s="12"/>
      <c r="E118" s="12"/>
      <c r="F118" s="12"/>
      <c r="G118" s="12"/>
      <c r="H118" s="154"/>
      <c r="I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</row>
    <row r="119" s="5" customFormat="1" spans="1:207">
      <c r="A119" s="137"/>
      <c r="B119" s="123"/>
      <c r="C119" s="141"/>
      <c r="D119" s="12"/>
      <c r="E119" s="12"/>
      <c r="F119" s="12"/>
      <c r="G119" s="12"/>
      <c r="H119" s="154"/>
      <c r="I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</row>
    <row r="120" s="5" customFormat="1" spans="1:207">
      <c r="A120" s="137"/>
      <c r="B120" s="123"/>
      <c r="C120" s="141"/>
      <c r="D120" s="12"/>
      <c r="E120" s="12"/>
      <c r="F120" s="12"/>
      <c r="G120" s="12"/>
      <c r="H120" s="154"/>
      <c r="I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</row>
    <row r="121" s="5" customFormat="1" spans="1:207">
      <c r="A121" s="137"/>
      <c r="B121" s="123"/>
      <c r="C121" s="141"/>
      <c r="D121" s="12"/>
      <c r="E121" s="12"/>
      <c r="F121" s="12"/>
      <c r="G121" s="12"/>
      <c r="H121" s="154"/>
      <c r="I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</row>
    <row r="122" s="5" customFormat="1" spans="1:207">
      <c r="A122" s="137"/>
      <c r="B122" s="123"/>
      <c r="C122" s="141"/>
      <c r="D122" s="12"/>
      <c r="E122" s="12"/>
      <c r="F122" s="12"/>
      <c r="G122" s="12"/>
      <c r="H122" s="154"/>
      <c r="I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</row>
    <row r="123" s="5" customFormat="1" spans="1:207">
      <c r="A123" s="137"/>
      <c r="B123" s="123"/>
      <c r="C123" s="141"/>
      <c r="D123" s="12"/>
      <c r="E123" s="12"/>
      <c r="F123" s="12"/>
      <c r="G123" s="12"/>
      <c r="H123" s="154"/>
      <c r="I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</row>
    <row r="124" s="5" customFormat="1" spans="1:207">
      <c r="A124" s="137"/>
      <c r="B124" s="123"/>
      <c r="C124" s="141"/>
      <c r="D124" s="12"/>
      <c r="E124" s="12"/>
      <c r="F124" s="12"/>
      <c r="G124" s="12"/>
      <c r="H124" s="154"/>
      <c r="I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</row>
    <row r="125" s="5" customFormat="1" spans="1:207">
      <c r="A125" s="137"/>
      <c r="B125" s="123"/>
      <c r="C125" s="141"/>
      <c r="D125" s="12"/>
      <c r="E125" s="12"/>
      <c r="F125" s="12"/>
      <c r="G125" s="12"/>
      <c r="H125" s="154"/>
      <c r="I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</row>
    <row r="126" s="5" customFormat="1" spans="1:207">
      <c r="A126" s="137"/>
      <c r="B126" s="123"/>
      <c r="C126" s="141"/>
      <c r="D126" s="12"/>
      <c r="E126" s="12"/>
      <c r="F126" s="12"/>
      <c r="G126" s="12"/>
      <c r="H126" s="154"/>
      <c r="I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</row>
    <row r="127" s="5" customFormat="1" spans="1:207">
      <c r="A127" s="137"/>
      <c r="B127" s="123"/>
      <c r="C127" s="141"/>
      <c r="D127" s="12"/>
      <c r="E127" s="12"/>
      <c r="F127" s="12"/>
      <c r="G127" s="12"/>
      <c r="H127" s="154"/>
      <c r="I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</row>
    <row r="128" s="5" customFormat="1" spans="1:207">
      <c r="A128" s="137"/>
      <c r="B128" s="123"/>
      <c r="C128" s="141"/>
      <c r="D128" s="12"/>
      <c r="E128" s="12"/>
      <c r="F128" s="12"/>
      <c r="G128" s="12"/>
      <c r="H128" s="154"/>
      <c r="I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</row>
    <row r="129" s="5" customFormat="1" spans="1:207">
      <c r="A129" s="137"/>
      <c r="B129" s="123"/>
      <c r="C129" s="141"/>
      <c r="D129" s="12"/>
      <c r="E129" s="12"/>
      <c r="F129" s="12"/>
      <c r="G129" s="12"/>
      <c r="H129" s="154"/>
      <c r="I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</row>
    <row r="130" s="5" customFormat="1" spans="1:207">
      <c r="A130" s="137"/>
      <c r="B130" s="123"/>
      <c r="C130" s="141"/>
      <c r="D130" s="12"/>
      <c r="E130" s="12"/>
      <c r="F130" s="12"/>
      <c r="G130" s="12"/>
      <c r="H130" s="154"/>
      <c r="I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</row>
    <row r="131" s="5" customFormat="1" spans="1:207">
      <c r="A131" s="137"/>
      <c r="B131" s="123"/>
      <c r="C131" s="141"/>
      <c r="D131" s="12"/>
      <c r="E131" s="12"/>
      <c r="F131" s="12"/>
      <c r="G131" s="12"/>
      <c r="H131" s="154"/>
      <c r="I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</row>
    <row r="132" s="5" customFormat="1" spans="1:207">
      <c r="A132" s="137"/>
      <c r="B132" s="123"/>
      <c r="C132" s="141"/>
      <c r="D132" s="12"/>
      <c r="E132" s="12"/>
      <c r="F132" s="12"/>
      <c r="G132" s="12"/>
      <c r="H132" s="154"/>
      <c r="I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</row>
    <row r="133" s="5" customFormat="1" spans="1:207">
      <c r="A133" s="137"/>
      <c r="B133" s="123"/>
      <c r="C133" s="141"/>
      <c r="D133" s="12"/>
      <c r="E133" s="12"/>
      <c r="F133" s="12"/>
      <c r="G133" s="12"/>
      <c r="H133" s="154"/>
      <c r="I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</row>
    <row r="134" s="5" customFormat="1" spans="1:207">
      <c r="A134" s="137"/>
      <c r="B134" s="123"/>
      <c r="C134" s="141"/>
      <c r="D134" s="12"/>
      <c r="E134" s="12"/>
      <c r="F134" s="12"/>
      <c r="G134" s="12"/>
      <c r="H134" s="154"/>
      <c r="I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</row>
    <row r="135" s="5" customFormat="1" spans="1:207">
      <c r="A135" s="137"/>
      <c r="B135" s="123"/>
      <c r="C135" s="141"/>
      <c r="D135" s="12"/>
      <c r="E135" s="12"/>
      <c r="F135" s="12"/>
      <c r="G135" s="12"/>
      <c r="H135" s="154"/>
      <c r="I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</row>
    <row r="136" s="5" customFormat="1" spans="1:207">
      <c r="A136" s="137"/>
      <c r="B136" s="123"/>
      <c r="C136" s="141"/>
      <c r="D136" s="12"/>
      <c r="E136" s="12"/>
      <c r="F136" s="12"/>
      <c r="G136" s="12"/>
      <c r="H136" s="154"/>
      <c r="I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</row>
    <row r="137" s="5" customFormat="1" spans="1:207">
      <c r="A137" s="137"/>
      <c r="B137" s="123"/>
      <c r="C137" s="141"/>
      <c r="D137" s="12"/>
      <c r="E137" s="12"/>
      <c r="F137" s="12"/>
      <c r="G137" s="12"/>
      <c r="H137" s="154"/>
      <c r="I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</row>
    <row r="138" s="5" customFormat="1" spans="1:207">
      <c r="A138" s="137"/>
      <c r="B138" s="123"/>
      <c r="C138" s="141"/>
      <c r="D138" s="12"/>
      <c r="E138" s="12"/>
      <c r="F138" s="12"/>
      <c r="G138" s="12"/>
      <c r="H138" s="154"/>
      <c r="I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</row>
    <row r="139" s="5" customFormat="1" spans="1:207">
      <c r="A139" s="137"/>
      <c r="B139" s="123"/>
      <c r="C139" s="141"/>
      <c r="D139" s="12"/>
      <c r="E139" s="12"/>
      <c r="F139" s="12"/>
      <c r="G139" s="12"/>
      <c r="H139" s="154"/>
      <c r="I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</row>
    <row r="140" s="5" customFormat="1" spans="1:207">
      <c r="A140" s="137"/>
      <c r="B140" s="123"/>
      <c r="C140" s="141"/>
      <c r="D140" s="12"/>
      <c r="E140" s="12"/>
      <c r="F140" s="12"/>
      <c r="G140" s="12"/>
      <c r="H140" s="154"/>
      <c r="I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</row>
    <row r="141" s="5" customFormat="1" spans="1:207">
      <c r="A141" s="137"/>
      <c r="B141" s="123"/>
      <c r="C141" s="141"/>
      <c r="D141" s="12"/>
      <c r="E141" s="12"/>
      <c r="F141" s="12"/>
      <c r="G141" s="12"/>
      <c r="H141" s="154"/>
      <c r="I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</row>
    <row r="142" s="5" customFormat="1" spans="1:207">
      <c r="A142" s="137"/>
      <c r="B142" s="123"/>
      <c r="C142" s="141"/>
      <c r="D142" s="12"/>
      <c r="E142" s="12"/>
      <c r="F142" s="12"/>
      <c r="G142" s="12"/>
      <c r="H142" s="154"/>
      <c r="I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</row>
    <row r="143" s="5" customFormat="1" spans="1:207">
      <c r="A143" s="137"/>
      <c r="B143" s="123"/>
      <c r="C143" s="141"/>
      <c r="D143" s="12"/>
      <c r="E143" s="12"/>
      <c r="F143" s="12"/>
      <c r="G143" s="12"/>
      <c r="H143" s="154"/>
      <c r="I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</row>
    <row r="144" s="5" customFormat="1" spans="1:207">
      <c r="A144" s="137"/>
      <c r="B144" s="123"/>
      <c r="C144" s="141"/>
      <c r="D144" s="12"/>
      <c r="E144" s="12"/>
      <c r="F144" s="12"/>
      <c r="G144" s="12"/>
      <c r="H144" s="154"/>
      <c r="I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</row>
    <row r="145" s="5" customFormat="1" spans="1:207">
      <c r="A145" s="137"/>
      <c r="B145" s="123"/>
      <c r="C145" s="141"/>
      <c r="D145" s="12"/>
      <c r="E145" s="12"/>
      <c r="F145" s="12"/>
      <c r="G145" s="12"/>
      <c r="H145" s="154"/>
      <c r="I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</row>
    <row r="146" s="5" customFormat="1" spans="1:207">
      <c r="A146" s="137"/>
      <c r="B146" s="123"/>
      <c r="C146" s="141"/>
      <c r="D146" s="12"/>
      <c r="E146" s="12"/>
      <c r="F146" s="12"/>
      <c r="G146" s="12"/>
      <c r="H146" s="154"/>
      <c r="I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</row>
    <row r="147" s="5" customFormat="1" spans="1:207">
      <c r="A147" s="137"/>
      <c r="B147" s="123"/>
      <c r="C147" s="141"/>
      <c r="D147" s="12"/>
      <c r="E147" s="12"/>
      <c r="F147" s="12"/>
      <c r="G147" s="12"/>
      <c r="H147" s="154"/>
      <c r="I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</row>
    <row r="148" s="5" customFormat="1" spans="1:207">
      <c r="A148" s="137"/>
      <c r="B148" s="123"/>
      <c r="C148" s="141"/>
      <c r="D148" s="12"/>
      <c r="E148" s="12"/>
      <c r="F148" s="12"/>
      <c r="G148" s="12"/>
      <c r="H148" s="154"/>
      <c r="I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</row>
    <row r="149" s="5" customFormat="1" spans="1:207">
      <c r="A149" s="137"/>
      <c r="B149" s="123"/>
      <c r="C149" s="141"/>
      <c r="D149" s="12"/>
      <c r="E149" s="12"/>
      <c r="F149" s="12"/>
      <c r="G149" s="12"/>
      <c r="H149" s="154"/>
      <c r="I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</row>
    <row r="150" s="5" customFormat="1" spans="1:207">
      <c r="A150" s="137"/>
      <c r="B150" s="123"/>
      <c r="C150" s="141"/>
      <c r="D150" s="12"/>
      <c r="E150" s="12"/>
      <c r="F150" s="12"/>
      <c r="G150" s="12"/>
      <c r="H150" s="154"/>
      <c r="I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</row>
    <row r="151" s="5" customFormat="1" spans="1:207">
      <c r="A151" s="137"/>
      <c r="B151" s="123"/>
      <c r="C151" s="141"/>
      <c r="D151" s="12"/>
      <c r="E151" s="12"/>
      <c r="F151" s="12"/>
      <c r="G151" s="12"/>
      <c r="H151" s="154"/>
      <c r="I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</row>
    <row r="152" s="5" customFormat="1" spans="1:207">
      <c r="A152" s="137"/>
      <c r="B152" s="123"/>
      <c r="C152" s="141"/>
      <c r="D152" s="12"/>
      <c r="E152" s="12"/>
      <c r="F152" s="12"/>
      <c r="G152" s="12"/>
      <c r="H152" s="154"/>
      <c r="I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</row>
    <row r="153" s="5" customFormat="1" spans="1:207">
      <c r="A153" s="137"/>
      <c r="B153" s="123"/>
      <c r="C153" s="141"/>
      <c r="D153" s="12"/>
      <c r="E153" s="12"/>
      <c r="F153" s="12"/>
      <c r="G153" s="12"/>
      <c r="H153" s="154"/>
      <c r="I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</row>
    <row r="154" s="5" customFormat="1" spans="1:207">
      <c r="A154" s="137"/>
      <c r="B154" s="123"/>
      <c r="C154" s="141"/>
      <c r="D154" s="12"/>
      <c r="E154" s="12"/>
      <c r="F154" s="12"/>
      <c r="G154" s="12"/>
      <c r="H154" s="154"/>
      <c r="I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</row>
    <row r="155" s="5" customFormat="1" spans="1:207">
      <c r="A155" s="137"/>
      <c r="B155" s="123"/>
      <c r="C155" s="141"/>
      <c r="D155" s="12"/>
      <c r="E155" s="12"/>
      <c r="F155" s="12"/>
      <c r="G155" s="12"/>
      <c r="H155" s="154"/>
      <c r="I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</row>
    <row r="156" s="5" customFormat="1" spans="1:207">
      <c r="A156" s="137"/>
      <c r="B156" s="123"/>
      <c r="C156" s="141"/>
      <c r="D156" s="12"/>
      <c r="E156" s="12"/>
      <c r="F156" s="12"/>
      <c r="G156" s="12"/>
      <c r="H156" s="154"/>
      <c r="I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</row>
    <row r="157" s="5" customFormat="1" spans="1:207">
      <c r="A157" s="137"/>
      <c r="B157" s="123"/>
      <c r="C157" s="141"/>
      <c r="D157" s="12"/>
      <c r="E157" s="12"/>
      <c r="F157" s="12"/>
      <c r="G157" s="12"/>
      <c r="H157" s="154"/>
      <c r="I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</row>
    <row r="158" s="5" customFormat="1" spans="1:207">
      <c r="A158" s="137"/>
      <c r="B158" s="123"/>
      <c r="C158" s="141"/>
      <c r="D158" s="12"/>
      <c r="E158" s="12"/>
      <c r="F158" s="12"/>
      <c r="G158" s="12"/>
      <c r="H158" s="154"/>
      <c r="I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</row>
    <row r="159" s="5" customFormat="1" spans="1:207">
      <c r="A159" s="137"/>
      <c r="B159" s="123"/>
      <c r="C159" s="141"/>
      <c r="D159" s="12"/>
      <c r="E159" s="12"/>
      <c r="F159" s="12"/>
      <c r="G159" s="12"/>
      <c r="H159" s="154"/>
      <c r="I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</row>
    <row r="160" s="5" customFormat="1" spans="1:207">
      <c r="A160" s="137"/>
      <c r="B160" s="123"/>
      <c r="C160" s="141"/>
      <c r="D160" s="12"/>
      <c r="E160" s="12"/>
      <c r="F160" s="12"/>
      <c r="G160" s="12"/>
      <c r="H160" s="154"/>
      <c r="I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</row>
    <row r="161" s="5" customFormat="1" spans="1:207">
      <c r="A161" s="137"/>
      <c r="B161" s="123"/>
      <c r="C161" s="141"/>
      <c r="D161" s="12"/>
      <c r="E161" s="12"/>
      <c r="F161" s="12"/>
      <c r="G161" s="12"/>
      <c r="H161" s="154"/>
      <c r="I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</row>
    <row r="162" s="5" customFormat="1" spans="1:207">
      <c r="A162" s="137"/>
      <c r="B162" s="123"/>
      <c r="C162" s="141"/>
      <c r="D162" s="12"/>
      <c r="E162" s="12"/>
      <c r="F162" s="12"/>
      <c r="G162" s="12"/>
      <c r="H162" s="154"/>
      <c r="I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</row>
    <row r="163" s="5" customFormat="1" spans="1:207">
      <c r="A163" s="137"/>
      <c r="B163" s="123"/>
      <c r="C163" s="141"/>
      <c r="D163" s="12"/>
      <c r="E163" s="12"/>
      <c r="F163" s="12"/>
      <c r="G163" s="12"/>
      <c r="H163" s="154"/>
      <c r="I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</row>
    <row r="164" s="5" customFormat="1" spans="1:207">
      <c r="A164" s="137"/>
      <c r="B164" s="123"/>
      <c r="C164" s="141"/>
      <c r="D164" s="12"/>
      <c r="E164" s="12"/>
      <c r="F164" s="12"/>
      <c r="G164" s="12"/>
      <c r="H164" s="154"/>
      <c r="I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</row>
    <row r="165" s="5" customFormat="1" spans="1:207">
      <c r="A165" s="137"/>
      <c r="B165" s="123"/>
      <c r="C165" s="141"/>
      <c r="D165" s="12"/>
      <c r="E165" s="12"/>
      <c r="F165" s="12"/>
      <c r="G165" s="12"/>
      <c r="H165" s="154"/>
      <c r="I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</row>
    <row r="166" s="5" customFormat="1" spans="1:207">
      <c r="A166" s="137"/>
      <c r="B166" s="123"/>
      <c r="C166" s="141"/>
      <c r="D166" s="12"/>
      <c r="E166" s="12"/>
      <c r="F166" s="12"/>
      <c r="G166" s="12"/>
      <c r="H166" s="154"/>
      <c r="I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</row>
    <row r="167" s="5" customFormat="1" spans="1:207">
      <c r="A167" s="137"/>
      <c r="B167" s="123"/>
      <c r="C167" s="141"/>
      <c r="D167" s="12"/>
      <c r="E167" s="12"/>
      <c r="F167" s="12"/>
      <c r="G167" s="12"/>
      <c r="H167" s="154"/>
      <c r="I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</row>
    <row r="168" s="5" customFormat="1" spans="1:207">
      <c r="A168" s="137"/>
      <c r="B168" s="123"/>
      <c r="C168" s="141"/>
      <c r="D168" s="12"/>
      <c r="E168" s="12"/>
      <c r="F168" s="12"/>
      <c r="G168" s="12"/>
      <c r="H168" s="154"/>
      <c r="I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</row>
    <row r="169" s="5" customFormat="1" spans="1:207">
      <c r="A169" s="137"/>
      <c r="B169" s="123"/>
      <c r="C169" s="141"/>
      <c r="D169" s="12"/>
      <c r="E169" s="12"/>
      <c r="F169" s="12"/>
      <c r="G169" s="12"/>
      <c r="H169" s="154"/>
      <c r="I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</row>
    <row r="170" s="5" customFormat="1" spans="1:207">
      <c r="A170" s="137"/>
      <c r="B170" s="123"/>
      <c r="C170" s="141"/>
      <c r="D170" s="12"/>
      <c r="E170" s="12"/>
      <c r="F170" s="12"/>
      <c r="G170" s="12"/>
      <c r="H170" s="154"/>
      <c r="I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</row>
    <row r="171" s="5" customFormat="1" spans="1:207">
      <c r="A171" s="137"/>
      <c r="B171" s="123"/>
      <c r="C171" s="141"/>
      <c r="D171" s="12"/>
      <c r="E171" s="12"/>
      <c r="F171" s="12"/>
      <c r="G171" s="12"/>
      <c r="H171" s="154"/>
      <c r="I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</row>
    <row r="172" s="5" customFormat="1" spans="1:207">
      <c r="A172" s="137"/>
      <c r="B172" s="123"/>
      <c r="C172" s="141"/>
      <c r="D172" s="12"/>
      <c r="E172" s="12"/>
      <c r="F172" s="12"/>
      <c r="G172" s="12"/>
      <c r="H172" s="154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</row>
    <row r="173" s="5" customFormat="1" spans="1:207">
      <c r="A173" s="137"/>
      <c r="B173" s="123"/>
      <c r="C173" s="141"/>
      <c r="D173" s="12"/>
      <c r="E173" s="12"/>
      <c r="F173" s="12"/>
      <c r="G173" s="12"/>
      <c r="H173" s="154"/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</row>
    <row r="174" s="5" customFormat="1" spans="1:207">
      <c r="A174" s="137"/>
      <c r="B174" s="123"/>
      <c r="C174" s="141"/>
      <c r="D174" s="12"/>
      <c r="E174" s="12"/>
      <c r="F174" s="12"/>
      <c r="G174" s="12"/>
      <c r="H174" s="154"/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</row>
    <row r="175" s="5" customFormat="1" spans="1:207">
      <c r="A175" s="137"/>
      <c r="B175" s="123"/>
      <c r="C175" s="141"/>
      <c r="D175" s="12"/>
      <c r="E175" s="12"/>
      <c r="F175" s="12"/>
      <c r="G175" s="12"/>
      <c r="H175" s="154"/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</row>
    <row r="176" s="5" customFormat="1" spans="1:207">
      <c r="A176" s="137"/>
      <c r="B176" s="123"/>
      <c r="C176" s="141"/>
      <c r="D176" s="12"/>
      <c r="E176" s="12"/>
      <c r="F176" s="12"/>
      <c r="G176" s="12"/>
      <c r="H176" s="154"/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</row>
    <row r="177" s="5" customFormat="1" spans="1:207">
      <c r="A177" s="137"/>
      <c r="B177" s="123"/>
      <c r="C177" s="141"/>
      <c r="D177" s="12"/>
      <c r="E177" s="12"/>
      <c r="F177" s="12"/>
      <c r="G177" s="12"/>
      <c r="H177" s="154"/>
      <c r="I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</row>
    <row r="178" s="5" customFormat="1" spans="1:207">
      <c r="A178" s="137"/>
      <c r="B178" s="123"/>
      <c r="C178" s="141"/>
      <c r="D178" s="12"/>
      <c r="E178" s="12"/>
      <c r="F178" s="12"/>
      <c r="G178" s="12"/>
      <c r="H178" s="154"/>
      <c r="I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</row>
    <row r="179" s="5" customFormat="1" spans="1:207">
      <c r="A179" s="137"/>
      <c r="B179" s="123"/>
      <c r="C179" s="141"/>
      <c r="D179" s="12"/>
      <c r="E179" s="12"/>
      <c r="F179" s="12"/>
      <c r="G179" s="12"/>
      <c r="H179" s="154"/>
      <c r="I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5" customFormat="1" spans="1:207">
      <c r="A180" s="137"/>
      <c r="B180" s="123"/>
      <c r="C180" s="141"/>
      <c r="D180" s="12"/>
      <c r="E180" s="12"/>
      <c r="F180" s="12"/>
      <c r="G180" s="12"/>
      <c r="H180" s="154"/>
      <c r="I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5" customFormat="1" spans="1:207">
      <c r="A181" s="137"/>
      <c r="B181" s="123"/>
      <c r="C181" s="141"/>
      <c r="D181" s="12"/>
      <c r="E181" s="12"/>
      <c r="F181" s="12"/>
      <c r="G181" s="12"/>
      <c r="H181" s="154"/>
      <c r="I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5" customFormat="1" spans="1:207">
      <c r="A182" s="137"/>
      <c r="B182" s="123"/>
      <c r="C182" s="141"/>
      <c r="D182" s="12"/>
      <c r="E182" s="12"/>
      <c r="F182" s="12"/>
      <c r="G182" s="12"/>
      <c r="H182" s="154"/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5" customFormat="1" spans="1:207">
      <c r="A183" s="137"/>
      <c r="B183" s="123"/>
      <c r="C183" s="141"/>
      <c r="D183" s="12"/>
      <c r="E183" s="12"/>
      <c r="F183" s="12"/>
      <c r="G183" s="12"/>
      <c r="H183" s="154"/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5" customFormat="1" spans="1:207">
      <c r="A184" s="137"/>
      <c r="B184" s="123"/>
      <c r="C184" s="141"/>
      <c r="D184" s="12"/>
      <c r="E184" s="12"/>
      <c r="F184" s="12"/>
      <c r="G184" s="12"/>
      <c r="H184" s="154"/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5" customFormat="1" spans="1:207">
      <c r="A185" s="137"/>
      <c r="B185" s="123"/>
      <c r="C185" s="141"/>
      <c r="D185" s="12"/>
      <c r="E185" s="12"/>
      <c r="F185" s="12"/>
      <c r="G185" s="12"/>
      <c r="H185" s="154"/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5" customFormat="1" spans="1:207">
      <c r="A186" s="137"/>
      <c r="B186" s="123"/>
      <c r="C186" s="141"/>
      <c r="D186" s="12"/>
      <c r="E186" s="12"/>
      <c r="F186" s="12"/>
      <c r="G186" s="12"/>
      <c r="H186" s="154"/>
      <c r="I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5" customFormat="1" spans="1:207">
      <c r="A187" s="137"/>
      <c r="B187" s="123"/>
      <c r="C187" s="141"/>
      <c r="D187" s="12"/>
      <c r="E187" s="12"/>
      <c r="F187" s="12"/>
      <c r="G187" s="12"/>
      <c r="H187" s="154"/>
      <c r="I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5" customFormat="1" spans="1:207">
      <c r="A188" s="137"/>
      <c r="B188" s="123"/>
      <c r="C188" s="141"/>
      <c r="D188" s="12"/>
      <c r="E188" s="12"/>
      <c r="F188" s="12"/>
      <c r="G188" s="12"/>
      <c r="H188" s="154"/>
      <c r="I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5" customFormat="1" spans="1:207">
      <c r="A189" s="137"/>
      <c r="B189" s="123"/>
      <c r="C189" s="141"/>
      <c r="D189" s="12"/>
      <c r="E189" s="12"/>
      <c r="F189" s="12"/>
      <c r="G189" s="12"/>
      <c r="H189" s="154"/>
      <c r="I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5" customFormat="1" spans="1:207">
      <c r="A190" s="137"/>
      <c r="B190" s="123"/>
      <c r="C190" s="141"/>
      <c r="D190" s="12"/>
      <c r="E190" s="12"/>
      <c r="F190" s="12"/>
      <c r="G190" s="12"/>
      <c r="H190" s="154"/>
      <c r="I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5" customFormat="1" spans="1:207">
      <c r="A191" s="137"/>
      <c r="B191" s="123"/>
      <c r="C191" s="141"/>
      <c r="D191" s="12"/>
      <c r="E191" s="12"/>
      <c r="F191" s="12"/>
      <c r="G191" s="12"/>
      <c r="H191" s="154"/>
      <c r="I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="5" customFormat="1" spans="1:207">
      <c r="A192" s="137"/>
      <c r="B192" s="123"/>
      <c r="C192" s="141"/>
      <c r="D192" s="12"/>
      <c r="E192" s="12"/>
      <c r="F192" s="12"/>
      <c r="G192" s="12"/>
      <c r="H192" s="154"/>
      <c r="I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</row>
    <row r="193" s="5" customFormat="1" spans="1:207">
      <c r="A193" s="137"/>
      <c r="B193" s="123"/>
      <c r="C193" s="141"/>
      <c r="D193" s="12"/>
      <c r="E193" s="12"/>
      <c r="F193" s="12"/>
      <c r="G193" s="12"/>
      <c r="H193" s="154"/>
      <c r="I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</row>
    <row r="194" s="5" customFormat="1" spans="1:207">
      <c r="A194" s="137"/>
      <c r="B194" s="123"/>
      <c r="C194" s="141"/>
      <c r="D194" s="12"/>
      <c r="E194" s="12"/>
      <c r="F194" s="12"/>
      <c r="G194" s="12"/>
      <c r="H194" s="154"/>
      <c r="I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</row>
    <row r="195" s="5" customFormat="1" spans="1:207">
      <c r="A195" s="137"/>
      <c r="B195" s="123"/>
      <c r="C195" s="141"/>
      <c r="D195" s="12"/>
      <c r="E195" s="12"/>
      <c r="F195" s="12"/>
      <c r="G195" s="12"/>
      <c r="H195" s="154"/>
      <c r="I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</row>
    <row r="196" s="5" customFormat="1" spans="1:207">
      <c r="A196" s="137"/>
      <c r="B196" s="123"/>
      <c r="C196" s="141"/>
      <c r="D196" s="12"/>
      <c r="E196" s="12"/>
      <c r="F196" s="12"/>
      <c r="G196" s="12"/>
      <c r="H196" s="154"/>
      <c r="I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</row>
    <row r="197" s="5" customFormat="1" spans="1:207">
      <c r="A197" s="137"/>
      <c r="B197" s="123"/>
      <c r="C197" s="141"/>
      <c r="D197" s="12"/>
      <c r="E197" s="12"/>
      <c r="F197" s="12"/>
      <c r="G197" s="12"/>
      <c r="H197" s="154"/>
      <c r="I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</row>
    <row r="198" s="5" customFormat="1" spans="1:207">
      <c r="A198" s="137"/>
      <c r="B198" s="123"/>
      <c r="C198" s="141"/>
      <c r="D198" s="12"/>
      <c r="E198" s="12"/>
      <c r="F198" s="12"/>
      <c r="G198" s="12"/>
      <c r="H198" s="154"/>
      <c r="I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spans="1:207">
      <c r="A199" s="137"/>
      <c r="B199" s="123"/>
      <c r="C199" s="141"/>
      <c r="D199" s="12"/>
      <c r="E199" s="12"/>
      <c r="F199" s="12"/>
      <c r="G199" s="12"/>
      <c r="H199" s="154"/>
      <c r="I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spans="1:207">
      <c r="A200" s="137"/>
      <c r="B200" s="123"/>
      <c r="C200" s="141"/>
      <c r="D200" s="12"/>
      <c r="E200" s="12"/>
      <c r="F200" s="12"/>
      <c r="G200" s="12"/>
      <c r="H200" s="154"/>
      <c r="I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spans="1:207">
      <c r="A201" s="137"/>
      <c r="B201" s="123"/>
      <c r="C201" s="141"/>
      <c r="D201" s="12"/>
      <c r="E201" s="12"/>
      <c r="F201" s="12"/>
      <c r="G201" s="12"/>
      <c r="H201" s="154"/>
      <c r="I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spans="1:207">
      <c r="A202" s="137"/>
      <c r="B202" s="123"/>
      <c r="C202" s="141"/>
      <c r="D202" s="12"/>
      <c r="E202" s="12"/>
      <c r="F202" s="12"/>
      <c r="G202" s="12"/>
      <c r="H202" s="154"/>
      <c r="I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spans="1:207">
      <c r="A203" s="137"/>
      <c r="B203" s="123"/>
      <c r="C203" s="141"/>
      <c r="D203" s="12"/>
      <c r="E203" s="12"/>
      <c r="F203" s="12"/>
      <c r="G203" s="12"/>
      <c r="H203" s="154"/>
      <c r="I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spans="1:207">
      <c r="A204" s="137"/>
      <c r="B204" s="123"/>
      <c r="C204" s="141"/>
      <c r="D204" s="12"/>
      <c r="E204" s="12"/>
      <c r="F204" s="12"/>
      <c r="G204" s="12"/>
      <c r="H204" s="154"/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spans="1:207">
      <c r="A205" s="137"/>
      <c r="B205" s="123"/>
      <c r="C205" s="141"/>
      <c r="D205" s="12"/>
      <c r="E205" s="12"/>
      <c r="F205" s="12"/>
      <c r="G205" s="12"/>
      <c r="H205" s="154"/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spans="1:207">
      <c r="A206" s="137"/>
      <c r="B206" s="123"/>
      <c r="C206" s="141"/>
      <c r="D206" s="12"/>
      <c r="E206" s="12"/>
      <c r="F206" s="12"/>
      <c r="G206" s="12"/>
      <c r="H206" s="154"/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spans="1:207">
      <c r="A207" s="137"/>
      <c r="B207" s="123"/>
      <c r="C207" s="141"/>
      <c r="D207" s="12"/>
      <c r="E207" s="12"/>
      <c r="F207" s="12"/>
      <c r="G207" s="12"/>
      <c r="H207" s="154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spans="1:207">
      <c r="A208" s="137"/>
      <c r="B208" s="123"/>
      <c r="C208" s="141"/>
      <c r="D208" s="12"/>
      <c r="E208" s="12"/>
      <c r="F208" s="12"/>
      <c r="G208" s="12"/>
      <c r="H208" s="154"/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spans="1:207">
      <c r="A209" s="137"/>
      <c r="B209" s="123"/>
      <c r="C209" s="141"/>
      <c r="D209" s="12"/>
      <c r="E209" s="12"/>
      <c r="F209" s="12"/>
      <c r="G209" s="12"/>
      <c r="H209" s="154"/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spans="1:207">
      <c r="A210" s="137"/>
      <c r="B210" s="123"/>
      <c r="C210" s="141"/>
      <c r="D210" s="12"/>
      <c r="E210" s="12"/>
      <c r="F210" s="12"/>
      <c r="G210" s="12"/>
      <c r="H210" s="154"/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spans="1:207">
      <c r="A211" s="137"/>
      <c r="B211" s="123"/>
      <c r="C211" s="141"/>
      <c r="D211" s="12"/>
      <c r="E211" s="12"/>
      <c r="F211" s="12"/>
      <c r="G211" s="12"/>
      <c r="H211" s="154"/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spans="1:207">
      <c r="A212" s="137"/>
      <c r="B212" s="123"/>
      <c r="C212" s="141"/>
      <c r="D212" s="12"/>
      <c r="E212" s="12"/>
      <c r="F212" s="12"/>
      <c r="G212" s="12"/>
      <c r="H212" s="154"/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spans="1:207">
      <c r="A213" s="137"/>
      <c r="B213" s="123"/>
      <c r="C213" s="141"/>
      <c r="D213" s="12"/>
      <c r="E213" s="12"/>
      <c r="F213" s="12"/>
      <c r="G213" s="12"/>
      <c r="H213" s="154"/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spans="1:207">
      <c r="A214" s="137"/>
      <c r="B214" s="123"/>
      <c r="C214" s="141"/>
      <c r="D214" s="12"/>
      <c r="E214" s="12"/>
      <c r="F214" s="12"/>
      <c r="G214" s="12"/>
      <c r="H214" s="154"/>
      <c r="I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spans="1:207">
      <c r="A215" s="137"/>
      <c r="B215" s="123"/>
      <c r="C215" s="141"/>
      <c r="D215" s="12"/>
      <c r="E215" s="12"/>
      <c r="F215" s="12"/>
      <c r="G215" s="12"/>
      <c r="H215" s="154"/>
      <c r="I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spans="1:207">
      <c r="A216" s="137"/>
      <c r="B216" s="123"/>
      <c r="C216" s="141"/>
      <c r="D216" s="12"/>
      <c r="E216" s="12"/>
      <c r="F216" s="12"/>
      <c r="G216" s="12"/>
      <c r="H216" s="154"/>
      <c r="I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spans="1:207">
      <c r="A217" s="137"/>
      <c r="B217" s="123"/>
      <c r="C217" s="141"/>
      <c r="D217" s="12"/>
      <c r="E217" s="12"/>
      <c r="F217" s="12"/>
      <c r="G217" s="12"/>
      <c r="H217" s="154"/>
      <c r="I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spans="1:207">
      <c r="A218" s="137"/>
      <c r="B218" s="123"/>
      <c r="C218" s="141"/>
      <c r="D218" s="12"/>
      <c r="E218" s="12"/>
      <c r="F218" s="12"/>
      <c r="G218" s="12"/>
      <c r="H218" s="154"/>
      <c r="I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spans="1:207">
      <c r="A219" s="137"/>
      <c r="B219" s="123"/>
      <c r="C219" s="141"/>
      <c r="D219" s="12"/>
      <c r="E219" s="12"/>
      <c r="F219" s="12"/>
      <c r="G219" s="12"/>
      <c r="H219" s="154"/>
      <c r="I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spans="1:207">
      <c r="A220" s="137"/>
      <c r="B220" s="123"/>
      <c r="C220" s="141"/>
      <c r="D220" s="12"/>
      <c r="E220" s="12"/>
      <c r="F220" s="12"/>
      <c r="G220" s="12"/>
      <c r="H220" s="154"/>
      <c r="I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spans="1:207">
      <c r="A221" s="137"/>
      <c r="B221" s="123"/>
      <c r="C221" s="141"/>
      <c r="D221" s="12"/>
      <c r="E221" s="12"/>
      <c r="F221" s="12"/>
      <c r="G221" s="12"/>
      <c r="H221" s="154"/>
      <c r="I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spans="1:207">
      <c r="A222" s="137"/>
      <c r="B222" s="123"/>
      <c r="C222" s="141"/>
      <c r="D222" s="12"/>
      <c r="E222" s="12"/>
      <c r="F222" s="12"/>
      <c r="G222" s="12"/>
      <c r="H222" s="154"/>
      <c r="I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spans="1:207">
      <c r="A223" s="137"/>
      <c r="B223" s="123"/>
      <c r="C223" s="141"/>
      <c r="D223" s="12"/>
      <c r="E223" s="12"/>
      <c r="F223" s="12"/>
      <c r="G223" s="12"/>
      <c r="H223" s="154"/>
      <c r="I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spans="1:207">
      <c r="A224" s="137"/>
      <c r="B224" s="123"/>
      <c r="C224" s="141"/>
      <c r="D224" s="12"/>
      <c r="E224" s="12"/>
      <c r="F224" s="12"/>
      <c r="G224" s="12"/>
      <c r="H224" s="154"/>
      <c r="I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spans="1:207">
      <c r="A225" s="137"/>
      <c r="B225" s="123"/>
      <c r="C225" s="141"/>
      <c r="D225" s="12"/>
      <c r="E225" s="12"/>
      <c r="F225" s="12"/>
      <c r="G225" s="12"/>
      <c r="H225" s="154"/>
      <c r="I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137"/>
      <c r="B226" s="123"/>
      <c r="C226" s="141"/>
      <c r="D226" s="12"/>
      <c r="E226" s="12"/>
      <c r="F226" s="12"/>
      <c r="G226" s="12"/>
      <c r="H226" s="154"/>
      <c r="I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spans="1:207">
      <c r="A227" s="137"/>
      <c r="B227" s="123"/>
      <c r="C227" s="141"/>
      <c r="D227" s="12"/>
      <c r="E227" s="12"/>
      <c r="F227" s="12"/>
      <c r="G227" s="12"/>
      <c r="H227" s="154"/>
      <c r="I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spans="1:207">
      <c r="A228" s="137"/>
      <c r="B228" s="123"/>
      <c r="C228" s="141"/>
      <c r="D228" s="12"/>
      <c r="E228" s="12"/>
      <c r="F228" s="12"/>
      <c r="G228" s="12"/>
      <c r="H228" s="154"/>
      <c r="I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spans="1:207">
      <c r="A229" s="137"/>
      <c r="B229" s="123"/>
      <c r="C229" s="141"/>
      <c r="D229" s="12"/>
      <c r="E229" s="12"/>
      <c r="F229" s="12"/>
      <c r="G229" s="12"/>
      <c r="H229" s="154"/>
      <c r="I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spans="1:207">
      <c r="A230" s="137"/>
      <c r="B230" s="123"/>
      <c r="C230" s="141"/>
      <c r="D230" s="12"/>
      <c r="E230" s="12"/>
      <c r="F230" s="12"/>
      <c r="G230" s="12"/>
      <c r="H230" s="154"/>
      <c r="I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spans="1:207">
      <c r="A231" s="137"/>
      <c r="B231" s="123"/>
      <c r="C231" s="141"/>
      <c r="D231" s="12"/>
      <c r="E231" s="12"/>
      <c r="F231" s="12"/>
      <c r="G231" s="12"/>
      <c r="H231" s="154"/>
      <c r="I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spans="1:207">
      <c r="A232" s="137"/>
      <c r="B232" s="123"/>
      <c r="C232" s="141"/>
      <c r="D232" s="12"/>
      <c r="E232" s="12"/>
      <c r="F232" s="12"/>
      <c r="G232" s="12"/>
      <c r="H232" s="154"/>
      <c r="I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spans="1:207">
      <c r="A233" s="137"/>
      <c r="B233" s="123"/>
      <c r="C233" s="141"/>
      <c r="D233" s="12"/>
      <c r="E233" s="12"/>
      <c r="F233" s="12"/>
      <c r="G233" s="12"/>
      <c r="H233" s="154"/>
      <c r="I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spans="1:207">
      <c r="A234" s="137"/>
      <c r="B234" s="123"/>
      <c r="C234" s="141"/>
      <c r="D234" s="12"/>
      <c r="E234" s="12"/>
      <c r="F234" s="12"/>
      <c r="G234" s="12"/>
      <c r="H234" s="154"/>
      <c r="I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spans="1:207">
      <c r="A235" s="137"/>
      <c r="B235" s="123"/>
      <c r="C235" s="141"/>
      <c r="D235" s="12"/>
      <c r="E235" s="12"/>
      <c r="F235" s="12"/>
      <c r="G235" s="12"/>
      <c r="H235" s="154"/>
      <c r="I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spans="1:207">
      <c r="A236" s="137"/>
      <c r="B236" s="123"/>
      <c r="C236" s="141"/>
      <c r="D236" s="12"/>
      <c r="E236" s="12"/>
      <c r="F236" s="12"/>
      <c r="G236" s="12"/>
      <c r="H236" s="154"/>
      <c r="I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spans="1:207">
      <c r="A237" s="137"/>
      <c r="B237" s="123"/>
      <c r="C237" s="141"/>
      <c r="D237" s="12"/>
      <c r="E237" s="12"/>
      <c r="F237" s="12"/>
      <c r="G237" s="12"/>
      <c r="H237" s="154"/>
      <c r="I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spans="1:207">
      <c r="A238" s="137"/>
      <c r="B238" s="123"/>
      <c r="C238" s="141"/>
      <c r="D238" s="12"/>
      <c r="E238" s="12"/>
      <c r="F238" s="12"/>
      <c r="G238" s="12"/>
      <c r="H238" s="154"/>
      <c r="I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spans="1:207">
      <c r="A239" s="137"/>
      <c r="B239" s="123"/>
      <c r="C239" s="141"/>
      <c r="D239" s="12"/>
      <c r="E239" s="12"/>
      <c r="F239" s="12"/>
      <c r="G239" s="12"/>
      <c r="H239" s="154"/>
      <c r="I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spans="1:207">
      <c r="A240" s="137"/>
      <c r="B240" s="123"/>
      <c r="C240" s="141"/>
      <c r="D240" s="12"/>
      <c r="E240" s="12"/>
      <c r="F240" s="12"/>
      <c r="G240" s="12"/>
      <c r="H240" s="154"/>
      <c r="I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spans="1:207">
      <c r="A241" s="137"/>
      <c r="B241" s="123"/>
      <c r="C241" s="141"/>
      <c r="D241" s="12"/>
      <c r="E241" s="12"/>
      <c r="F241" s="12"/>
      <c r="G241" s="12"/>
      <c r="H241" s="154"/>
      <c r="I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spans="1:207">
      <c r="A242" s="137"/>
      <c r="B242" s="123"/>
      <c r="C242" s="141"/>
      <c r="D242" s="12"/>
      <c r="E242" s="12"/>
      <c r="F242" s="12"/>
      <c r="G242" s="12"/>
      <c r="H242" s="154"/>
      <c r="I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spans="1:207">
      <c r="A243" s="137"/>
      <c r="B243" s="123"/>
      <c r="C243" s="141"/>
      <c r="D243" s="12"/>
      <c r="E243" s="12"/>
      <c r="F243" s="12"/>
      <c r="G243" s="12"/>
      <c r="H243" s="154"/>
      <c r="I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spans="1:207">
      <c r="A244" s="137"/>
      <c r="B244" s="123"/>
      <c r="C244" s="141"/>
      <c r="D244" s="12"/>
      <c r="E244" s="12"/>
      <c r="F244" s="12"/>
      <c r="G244" s="12"/>
      <c r="H244" s="154"/>
      <c r="I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spans="1:207">
      <c r="A245" s="137"/>
      <c r="B245" s="123"/>
      <c r="C245" s="141"/>
      <c r="D245" s="12"/>
      <c r="E245" s="12"/>
      <c r="F245" s="12"/>
      <c r="G245" s="12"/>
      <c r="H245" s="154"/>
      <c r="I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spans="1:207">
      <c r="A246" s="137"/>
      <c r="B246" s="123"/>
      <c r="C246" s="141"/>
      <c r="D246" s="12"/>
      <c r="E246" s="12"/>
      <c r="F246" s="12"/>
      <c r="G246" s="12"/>
      <c r="H246" s="154"/>
      <c r="I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spans="1:207">
      <c r="A247" s="137"/>
      <c r="B247" s="123"/>
      <c r="C247" s="141"/>
      <c r="D247" s="12"/>
      <c r="E247" s="12"/>
      <c r="F247" s="12"/>
      <c r="G247" s="12"/>
      <c r="H247" s="154"/>
      <c r="I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spans="1:207">
      <c r="A248" s="137"/>
      <c r="B248" s="123"/>
      <c r="C248" s="141"/>
      <c r="D248" s="12"/>
      <c r="E248" s="12"/>
      <c r="F248" s="12"/>
      <c r="G248" s="12"/>
      <c r="H248" s="154"/>
      <c r="I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spans="1:207">
      <c r="A249" s="137"/>
      <c r="B249" s="123"/>
      <c r="C249" s="141"/>
      <c r="D249" s="12"/>
      <c r="E249" s="12"/>
      <c r="F249" s="12"/>
      <c r="G249" s="12"/>
      <c r="H249" s="154"/>
      <c r="I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spans="1:207">
      <c r="A250" s="137"/>
      <c r="B250" s="123"/>
      <c r="C250" s="141"/>
      <c r="D250" s="12"/>
      <c r="E250" s="12"/>
      <c r="F250" s="12"/>
      <c r="G250" s="12"/>
      <c r="H250" s="154"/>
      <c r="I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spans="1:207">
      <c r="A251" s="137"/>
      <c r="B251" s="123"/>
      <c r="C251" s="141"/>
      <c r="D251" s="12"/>
      <c r="E251" s="12"/>
      <c r="F251" s="12"/>
      <c r="G251" s="12"/>
      <c r="H251" s="154"/>
      <c r="I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spans="1:207">
      <c r="A252" s="137"/>
      <c r="B252" s="123"/>
      <c r="C252" s="141"/>
      <c r="D252" s="12"/>
      <c r="E252" s="12"/>
      <c r="F252" s="12"/>
      <c r="G252" s="12"/>
      <c r="H252" s="154"/>
      <c r="I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spans="1:207">
      <c r="A253" s="137"/>
      <c r="B253" s="123"/>
      <c r="C253" s="141"/>
      <c r="D253" s="12"/>
      <c r="E253" s="12"/>
      <c r="F253" s="12"/>
      <c r="G253" s="12"/>
      <c r="H253" s="154"/>
      <c r="I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spans="1:207">
      <c r="A254" s="137"/>
      <c r="B254" s="123"/>
      <c r="C254" s="141"/>
      <c r="D254" s="12"/>
      <c r="E254" s="12"/>
      <c r="F254" s="12"/>
      <c r="G254" s="12"/>
      <c r="H254" s="154"/>
      <c r="I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spans="1:207">
      <c r="A255" s="137"/>
      <c r="B255" s="123"/>
      <c r="C255" s="141"/>
      <c r="D255" s="12"/>
      <c r="E255" s="12"/>
      <c r="F255" s="12"/>
      <c r="G255" s="12"/>
      <c r="H255" s="154"/>
      <c r="I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spans="1:207">
      <c r="A256" s="137"/>
      <c r="B256" s="123"/>
      <c r="C256" s="141"/>
      <c r="D256" s="12"/>
      <c r="E256" s="12"/>
      <c r="F256" s="12"/>
      <c r="G256" s="12"/>
      <c r="H256" s="154"/>
      <c r="I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spans="1:207">
      <c r="A257" s="137"/>
      <c r="B257" s="123"/>
      <c r="C257" s="141"/>
      <c r="D257" s="12"/>
      <c r="E257" s="12"/>
      <c r="F257" s="12"/>
      <c r="G257" s="12"/>
      <c r="H257" s="154"/>
      <c r="I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spans="1:207">
      <c r="A258" s="137"/>
      <c r="B258" s="123"/>
      <c r="C258" s="141"/>
      <c r="D258" s="12"/>
      <c r="E258" s="12"/>
      <c r="F258" s="12"/>
      <c r="G258" s="12"/>
      <c r="H258" s="154"/>
      <c r="I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spans="1:207">
      <c r="A259" s="137"/>
      <c r="B259" s="123"/>
      <c r="C259" s="141"/>
      <c r="D259" s="12"/>
      <c r="E259" s="12"/>
      <c r="F259" s="12"/>
      <c r="G259" s="12"/>
      <c r="H259" s="154"/>
      <c r="I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spans="1:207">
      <c r="A260" s="137"/>
      <c r="B260" s="123"/>
      <c r="C260" s="141"/>
      <c r="D260" s="12"/>
      <c r="E260" s="12"/>
      <c r="F260" s="12"/>
      <c r="G260" s="12"/>
      <c r="H260" s="154"/>
      <c r="I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spans="1:207">
      <c r="A261" s="137"/>
      <c r="B261" s="123"/>
      <c r="C261" s="141"/>
      <c r="D261" s="12"/>
      <c r="E261" s="12"/>
      <c r="F261" s="12"/>
      <c r="G261" s="12"/>
      <c r="H261" s="154"/>
      <c r="I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spans="1:207">
      <c r="A262" s="137"/>
      <c r="B262" s="123"/>
      <c r="C262" s="141"/>
      <c r="D262" s="12"/>
      <c r="E262" s="12"/>
      <c r="F262" s="12"/>
      <c r="G262" s="12"/>
      <c r="H262" s="154"/>
      <c r="I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spans="1:207">
      <c r="A263" s="137"/>
      <c r="B263" s="123"/>
      <c r="C263" s="141"/>
      <c r="D263" s="12"/>
      <c r="E263" s="12"/>
      <c r="F263" s="12"/>
      <c r="G263" s="12"/>
      <c r="H263" s="154"/>
      <c r="I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spans="1:207">
      <c r="A264" s="137"/>
      <c r="B264" s="123"/>
      <c r="C264" s="141"/>
      <c r="D264" s="12"/>
      <c r="E264" s="12"/>
      <c r="F264" s="12"/>
      <c r="G264" s="12"/>
      <c r="H264" s="154"/>
      <c r="I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spans="1:207">
      <c r="A265" s="137"/>
      <c r="B265" s="123"/>
      <c r="C265" s="141"/>
      <c r="D265" s="12"/>
      <c r="E265" s="12"/>
      <c r="F265" s="12"/>
      <c r="G265" s="12"/>
      <c r="H265" s="154"/>
      <c r="I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spans="1:207">
      <c r="A266" s="137"/>
      <c r="B266" s="123"/>
      <c r="C266" s="141"/>
      <c r="D266" s="12"/>
      <c r="E266" s="12"/>
      <c r="F266" s="12"/>
      <c r="G266" s="12"/>
      <c r="H266" s="154"/>
      <c r="I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spans="1:207">
      <c r="A267" s="137"/>
      <c r="B267" s="123"/>
      <c r="C267" s="141"/>
      <c r="D267" s="12"/>
      <c r="E267" s="12"/>
      <c r="F267" s="12"/>
      <c r="G267" s="12"/>
      <c r="H267" s="154"/>
      <c r="I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spans="1:207">
      <c r="A268" s="137"/>
      <c r="B268" s="123"/>
      <c r="C268" s="141"/>
      <c r="D268" s="12"/>
      <c r="E268" s="12"/>
      <c r="F268" s="12"/>
      <c r="G268" s="12"/>
      <c r="H268" s="154"/>
      <c r="I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spans="1:207">
      <c r="A269" s="137"/>
      <c r="B269" s="123"/>
      <c r="C269" s="141"/>
      <c r="D269" s="12"/>
      <c r="E269" s="12"/>
      <c r="F269" s="12"/>
      <c r="G269" s="12"/>
      <c r="H269" s="154"/>
      <c r="I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spans="1:207">
      <c r="A270" s="137"/>
      <c r="B270" s="123"/>
      <c r="C270" s="141"/>
      <c r="D270" s="12"/>
      <c r="E270" s="12"/>
      <c r="F270" s="12"/>
      <c r="G270" s="12"/>
      <c r="H270" s="154"/>
      <c r="I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spans="1:207">
      <c r="A271" s="137"/>
      <c r="B271" s="123"/>
      <c r="C271" s="141"/>
      <c r="D271" s="12"/>
      <c r="E271" s="12"/>
      <c r="F271" s="12"/>
      <c r="G271" s="12"/>
      <c r="H271" s="154"/>
      <c r="I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spans="1:207">
      <c r="A272" s="137"/>
      <c r="B272" s="123"/>
      <c r="C272" s="141"/>
      <c r="D272" s="12"/>
      <c r="E272" s="12"/>
      <c r="F272" s="12"/>
      <c r="G272" s="12"/>
      <c r="H272" s="154"/>
      <c r="I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spans="1:207">
      <c r="A273" s="137"/>
      <c r="B273" s="123"/>
      <c r="C273" s="141"/>
      <c r="D273" s="12"/>
      <c r="E273" s="12"/>
      <c r="F273" s="12"/>
      <c r="G273" s="12"/>
      <c r="H273" s="154"/>
      <c r="I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spans="1:207">
      <c r="A274" s="137"/>
      <c r="B274" s="123"/>
      <c r="C274" s="141"/>
      <c r="D274" s="12"/>
      <c r="E274" s="12"/>
      <c r="F274" s="12"/>
      <c r="G274" s="12"/>
      <c r="H274" s="154"/>
      <c r="I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spans="1:207">
      <c r="A275" s="137"/>
      <c r="B275" s="123"/>
      <c r="C275" s="141"/>
      <c r="D275" s="12"/>
      <c r="E275" s="12"/>
      <c r="F275" s="12"/>
      <c r="G275" s="12"/>
      <c r="H275" s="154"/>
      <c r="I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spans="1:207">
      <c r="A276" s="137"/>
      <c r="B276" s="123"/>
      <c r="C276" s="141"/>
      <c r="D276" s="12"/>
      <c r="E276" s="12"/>
      <c r="F276" s="12"/>
      <c r="G276" s="12"/>
      <c r="H276" s="154"/>
      <c r="I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spans="1:207">
      <c r="A277" s="137"/>
      <c r="B277" s="123"/>
      <c r="C277" s="141"/>
      <c r="D277" s="12"/>
      <c r="E277" s="12"/>
      <c r="F277" s="12"/>
      <c r="G277" s="12"/>
      <c r="H277" s="154"/>
      <c r="I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spans="1:207">
      <c r="A278" s="137"/>
      <c r="B278" s="123"/>
      <c r="C278" s="141"/>
      <c r="D278" s="12"/>
      <c r="E278" s="12"/>
      <c r="F278" s="12"/>
      <c r="G278" s="12"/>
      <c r="H278" s="154"/>
      <c r="I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spans="1:207">
      <c r="A279" s="137"/>
      <c r="B279" s="123"/>
      <c r="C279" s="141"/>
      <c r="D279" s="12"/>
      <c r="E279" s="12"/>
      <c r="F279" s="12"/>
      <c r="G279" s="12"/>
      <c r="H279" s="154"/>
      <c r="I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spans="1:207">
      <c r="A280" s="137"/>
      <c r="B280" s="123"/>
      <c r="C280" s="141"/>
      <c r="D280" s="12"/>
      <c r="E280" s="12"/>
      <c r="F280" s="12"/>
      <c r="G280" s="12"/>
      <c r="H280" s="154"/>
      <c r="I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spans="1:207">
      <c r="A281" s="137"/>
      <c r="B281" s="123"/>
      <c r="C281" s="141"/>
      <c r="D281" s="12"/>
      <c r="E281" s="12"/>
      <c r="F281" s="12"/>
      <c r="G281" s="12"/>
      <c r="H281" s="154"/>
      <c r="I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spans="1:207">
      <c r="A282" s="137"/>
      <c r="B282" s="123"/>
      <c r="C282" s="141"/>
      <c r="D282" s="12"/>
      <c r="E282" s="12"/>
      <c r="F282" s="12"/>
      <c r="G282" s="12"/>
      <c r="H282" s="154"/>
      <c r="I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spans="1:207">
      <c r="A283" s="137"/>
      <c r="B283" s="123"/>
      <c r="C283" s="141"/>
      <c r="D283" s="12"/>
      <c r="E283" s="12"/>
      <c r="F283" s="12"/>
      <c r="G283" s="12"/>
      <c r="H283" s="154"/>
      <c r="I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spans="1:207">
      <c r="A284" s="137"/>
      <c r="B284" s="123"/>
      <c r="C284" s="141"/>
      <c r="D284" s="12"/>
      <c r="E284" s="12"/>
      <c r="F284" s="12"/>
      <c r="G284" s="12"/>
      <c r="H284" s="154"/>
      <c r="I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spans="1:207">
      <c r="A285" s="137"/>
      <c r="B285" s="123"/>
      <c r="C285" s="141"/>
      <c r="D285" s="12"/>
      <c r="E285" s="12"/>
      <c r="F285" s="12"/>
      <c r="G285" s="12"/>
      <c r="H285" s="154"/>
      <c r="I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spans="1:207">
      <c r="A286" s="137"/>
      <c r="B286" s="123"/>
      <c r="C286" s="141"/>
      <c r="D286" s="12"/>
      <c r="E286" s="12"/>
      <c r="F286" s="12"/>
      <c r="G286" s="12"/>
      <c r="H286" s="154"/>
      <c r="I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spans="1:207">
      <c r="A287" s="137"/>
      <c r="B287" s="123"/>
      <c r="C287" s="141"/>
      <c r="D287" s="12"/>
      <c r="E287" s="12"/>
      <c r="F287" s="12"/>
      <c r="G287" s="12"/>
      <c r="H287" s="154"/>
      <c r="I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spans="1:207">
      <c r="A288" s="137"/>
      <c r="B288" s="123"/>
      <c r="C288" s="141"/>
      <c r="D288" s="12"/>
      <c r="E288" s="12"/>
      <c r="F288" s="12"/>
      <c r="G288" s="12"/>
      <c r="H288" s="154"/>
      <c r="I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spans="1:207">
      <c r="A289" s="137"/>
      <c r="B289" s="123"/>
      <c r="C289" s="141"/>
      <c r="D289" s="12"/>
      <c r="E289" s="12"/>
      <c r="F289" s="12"/>
      <c r="G289" s="12"/>
      <c r="H289" s="154"/>
      <c r="I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spans="1:207">
      <c r="A290" s="137"/>
      <c r="B290" s="123"/>
      <c r="C290" s="141"/>
      <c r="D290" s="12"/>
      <c r="E290" s="12"/>
      <c r="F290" s="12"/>
      <c r="G290" s="12"/>
      <c r="H290" s="154"/>
      <c r="I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spans="1:207">
      <c r="A291" s="137"/>
      <c r="B291" s="123"/>
      <c r="C291" s="141"/>
      <c r="D291" s="12"/>
      <c r="E291" s="12"/>
      <c r="F291" s="12"/>
      <c r="G291" s="12"/>
      <c r="H291" s="154"/>
      <c r="I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spans="1:207">
      <c r="A292" s="137"/>
      <c r="B292" s="123"/>
      <c r="C292" s="141"/>
      <c r="D292" s="12"/>
      <c r="E292" s="12"/>
      <c r="F292" s="12"/>
      <c r="G292" s="12"/>
      <c r="H292" s="154"/>
      <c r="I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spans="1:207">
      <c r="A293" s="137"/>
      <c r="B293" s="123"/>
      <c r="C293" s="141"/>
      <c r="D293" s="12"/>
      <c r="E293" s="12"/>
      <c r="F293" s="12"/>
      <c r="G293" s="12"/>
      <c r="H293" s="154"/>
      <c r="I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spans="1:207">
      <c r="A294" s="137"/>
      <c r="B294" s="123"/>
      <c r="C294" s="141"/>
      <c r="D294" s="12"/>
      <c r="E294" s="12"/>
      <c r="F294" s="12"/>
      <c r="G294" s="12"/>
      <c r="H294" s="154"/>
      <c r="I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spans="1:207">
      <c r="A295" s="137"/>
      <c r="B295" s="123"/>
      <c r="C295" s="141"/>
      <c r="D295" s="12"/>
      <c r="E295" s="12"/>
      <c r="F295" s="12"/>
      <c r="G295" s="12"/>
      <c r="H295" s="154"/>
      <c r="I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spans="1:207">
      <c r="A296" s="137"/>
      <c r="B296" s="123"/>
      <c r="C296" s="141"/>
      <c r="D296" s="12"/>
      <c r="E296" s="12"/>
      <c r="F296" s="12"/>
      <c r="G296" s="12"/>
      <c r="H296" s="154"/>
      <c r="I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spans="1:207">
      <c r="A297" s="137"/>
      <c r="B297" s="123"/>
      <c r="C297" s="141"/>
      <c r="D297" s="12"/>
      <c r="E297" s="12"/>
      <c r="F297" s="12"/>
      <c r="G297" s="12"/>
      <c r="H297" s="154"/>
      <c r="I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spans="1:207">
      <c r="A298" s="137"/>
      <c r="B298" s="123"/>
      <c r="C298" s="141"/>
      <c r="D298" s="12"/>
      <c r="E298" s="12"/>
      <c r="F298" s="12"/>
      <c r="G298" s="12"/>
      <c r="H298" s="154"/>
      <c r="I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spans="1:207">
      <c r="A299" s="137"/>
      <c r="B299" s="123"/>
      <c r="C299" s="141"/>
      <c r="D299" s="12"/>
      <c r="E299" s="12"/>
      <c r="F299" s="12"/>
      <c r="G299" s="12"/>
      <c r="H299" s="154"/>
      <c r="I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spans="1:207">
      <c r="A300" s="137"/>
      <c r="B300" s="123"/>
      <c r="C300" s="141"/>
      <c r="D300" s="12"/>
      <c r="E300" s="12"/>
      <c r="F300" s="12"/>
      <c r="G300" s="12"/>
      <c r="H300" s="154"/>
      <c r="I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spans="1:207">
      <c r="A301" s="137"/>
      <c r="B301" s="123"/>
      <c r="C301" s="141"/>
      <c r="D301" s="12"/>
      <c r="E301" s="12"/>
      <c r="F301" s="12"/>
      <c r="G301" s="12"/>
      <c r="H301" s="154"/>
      <c r="I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spans="1:207">
      <c r="A302" s="137"/>
      <c r="B302" s="123"/>
      <c r="C302" s="141"/>
      <c r="D302" s="12"/>
      <c r="E302" s="12"/>
      <c r="F302" s="12"/>
      <c r="G302" s="12"/>
      <c r="H302" s="154"/>
      <c r="I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spans="1:207">
      <c r="A303" s="137"/>
      <c r="B303" s="123"/>
      <c r="C303" s="141"/>
      <c r="D303" s="12"/>
      <c r="E303" s="12"/>
      <c r="F303" s="12"/>
      <c r="G303" s="12"/>
      <c r="H303" s="154"/>
      <c r="I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spans="1:207">
      <c r="A304" s="137"/>
      <c r="B304" s="123"/>
      <c r="C304" s="141"/>
      <c r="D304" s="12"/>
      <c r="E304" s="12"/>
      <c r="F304" s="12"/>
      <c r="G304" s="12"/>
      <c r="H304" s="154"/>
      <c r="I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spans="1:207">
      <c r="A305" s="137"/>
      <c r="B305" s="123"/>
      <c r="C305" s="141"/>
      <c r="D305" s="12"/>
      <c r="E305" s="12"/>
      <c r="F305" s="12"/>
      <c r="G305" s="12"/>
      <c r="H305" s="154"/>
      <c r="I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spans="1:207">
      <c r="A306" s="137"/>
      <c r="B306" s="123"/>
      <c r="C306" s="141"/>
      <c r="D306" s="12"/>
      <c r="E306" s="12"/>
      <c r="F306" s="12"/>
      <c r="G306" s="12"/>
      <c r="H306" s="154"/>
      <c r="I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spans="1:207">
      <c r="A307" s="137"/>
      <c r="B307" s="123"/>
      <c r="C307" s="141"/>
      <c r="D307" s="12"/>
      <c r="E307" s="12"/>
      <c r="F307" s="12"/>
      <c r="G307" s="12"/>
      <c r="H307" s="154"/>
      <c r="I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spans="1:207">
      <c r="A308" s="137"/>
      <c r="B308" s="123"/>
      <c r="C308" s="141"/>
      <c r="D308" s="12"/>
      <c r="E308" s="12"/>
      <c r="F308" s="12"/>
      <c r="G308" s="12"/>
      <c r="H308" s="154"/>
      <c r="I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spans="1:207">
      <c r="A309" s="137"/>
      <c r="B309" s="123"/>
      <c r="C309" s="141"/>
      <c r="D309" s="12"/>
      <c r="E309" s="12"/>
      <c r="F309" s="12"/>
      <c r="G309" s="12"/>
      <c r="H309" s="154"/>
      <c r="I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spans="1:207">
      <c r="A310" s="137"/>
      <c r="B310" s="123"/>
      <c r="C310" s="141"/>
      <c r="D310" s="12"/>
      <c r="E310" s="12"/>
      <c r="F310" s="12"/>
      <c r="G310" s="12"/>
      <c r="H310" s="154"/>
      <c r="I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spans="1:207">
      <c r="A311" s="137"/>
      <c r="B311" s="123"/>
      <c r="C311" s="141"/>
      <c r="D311" s="12"/>
      <c r="E311" s="12"/>
      <c r="F311" s="12"/>
      <c r="G311" s="12"/>
      <c r="H311" s="154"/>
      <c r="I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spans="1:207">
      <c r="A312" s="137"/>
      <c r="B312" s="123"/>
      <c r="C312" s="141"/>
      <c r="D312" s="12"/>
      <c r="E312" s="12"/>
      <c r="F312" s="12"/>
      <c r="G312" s="12"/>
      <c r="H312" s="154"/>
      <c r="I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spans="1:207">
      <c r="A313" s="137"/>
      <c r="B313" s="123"/>
      <c r="C313" s="141"/>
      <c r="D313" s="12"/>
      <c r="E313" s="12"/>
      <c r="F313" s="12"/>
      <c r="G313" s="12"/>
      <c r="H313" s="154"/>
      <c r="I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spans="1:207">
      <c r="A314" s="137"/>
      <c r="B314" s="123"/>
      <c r="C314" s="141"/>
      <c r="D314" s="12"/>
      <c r="E314" s="12"/>
      <c r="F314" s="12"/>
      <c r="G314" s="12"/>
      <c r="H314" s="154"/>
      <c r="I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spans="1:207">
      <c r="A315" s="137"/>
      <c r="B315" s="123"/>
      <c r="C315" s="141"/>
      <c r="D315" s="12"/>
      <c r="E315" s="12"/>
      <c r="F315" s="12"/>
      <c r="G315" s="12"/>
      <c r="H315" s="154"/>
      <c r="I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spans="1:207">
      <c r="A316" s="137"/>
      <c r="B316" s="123"/>
      <c r="C316" s="141"/>
      <c r="D316" s="12"/>
      <c r="E316" s="12"/>
      <c r="F316" s="12"/>
      <c r="G316" s="12"/>
      <c r="H316" s="154"/>
      <c r="I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spans="1:207">
      <c r="A317" s="137"/>
      <c r="B317" s="123"/>
      <c r="C317" s="141"/>
      <c r="D317" s="12"/>
      <c r="E317" s="12"/>
      <c r="F317" s="12"/>
      <c r="G317" s="12"/>
      <c r="H317" s="154"/>
      <c r="I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spans="1:207">
      <c r="A318" s="137"/>
      <c r="B318" s="123"/>
      <c r="C318" s="141"/>
      <c r="D318" s="12"/>
      <c r="E318" s="12"/>
      <c r="F318" s="12"/>
      <c r="G318" s="12"/>
      <c r="H318" s="154"/>
      <c r="I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spans="1:207">
      <c r="A319" s="137"/>
      <c r="B319" s="123"/>
      <c r="C319" s="141"/>
      <c r="D319" s="12"/>
      <c r="E319" s="12"/>
      <c r="F319" s="12"/>
      <c r="G319" s="12"/>
      <c r="H319" s="154"/>
      <c r="I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spans="1:207">
      <c r="A320" s="137"/>
      <c r="B320" s="123"/>
      <c r="C320" s="141"/>
      <c r="D320" s="12"/>
      <c r="E320" s="12"/>
      <c r="F320" s="12"/>
      <c r="G320" s="12"/>
      <c r="H320" s="154"/>
      <c r="I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spans="1:207">
      <c r="A321" s="137"/>
      <c r="B321" s="123"/>
      <c r="C321" s="141"/>
      <c r="D321" s="12"/>
      <c r="E321" s="12"/>
      <c r="F321" s="12"/>
      <c r="G321" s="12"/>
      <c r="H321" s="154"/>
      <c r="I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spans="1:207">
      <c r="A322" s="137"/>
      <c r="B322" s="123"/>
      <c r="C322" s="141"/>
      <c r="D322" s="12"/>
      <c r="E322" s="12"/>
      <c r="F322" s="12"/>
      <c r="G322" s="12"/>
      <c r="H322" s="154"/>
      <c r="I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spans="1:207">
      <c r="A323" s="137"/>
      <c r="B323" s="123"/>
      <c r="C323" s="141"/>
      <c r="D323" s="12"/>
      <c r="E323" s="12"/>
      <c r="F323" s="12"/>
      <c r="G323" s="12"/>
      <c r="H323" s="154"/>
      <c r="I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spans="1:207">
      <c r="A324" s="137"/>
      <c r="B324" s="123"/>
      <c r="C324" s="141"/>
      <c r="D324" s="12"/>
      <c r="E324" s="12"/>
      <c r="F324" s="12"/>
      <c r="G324" s="12"/>
      <c r="H324" s="154"/>
      <c r="I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spans="1:207">
      <c r="A325" s="137"/>
      <c r="B325" s="123"/>
      <c r="C325" s="141"/>
      <c r="D325" s="12"/>
      <c r="E325" s="12"/>
      <c r="F325" s="12"/>
      <c r="G325" s="12"/>
      <c r="H325" s="154"/>
      <c r="I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137"/>
      <c r="B326" s="123"/>
      <c r="C326" s="141"/>
      <c r="D326" s="12"/>
      <c r="E326" s="12"/>
      <c r="F326" s="12"/>
      <c r="G326" s="12"/>
      <c r="H326" s="154"/>
      <c r="I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spans="1:207">
      <c r="A327" s="137"/>
      <c r="B327" s="123"/>
      <c r="C327" s="141"/>
      <c r="D327" s="12"/>
      <c r="E327" s="12"/>
      <c r="F327" s="12"/>
      <c r="G327" s="12"/>
      <c r="H327" s="154"/>
      <c r="I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137"/>
      <c r="B328" s="123"/>
      <c r="C328" s="141"/>
      <c r="D328" s="12"/>
      <c r="E328" s="12"/>
      <c r="F328" s="12"/>
      <c r="G328" s="12"/>
      <c r="H328" s="154"/>
      <c r="I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spans="1:207">
      <c r="A329" s="137"/>
      <c r="B329" s="123"/>
      <c r="C329" s="141"/>
      <c r="D329" s="12"/>
      <c r="E329" s="12"/>
      <c r="F329" s="12"/>
      <c r="G329" s="12"/>
      <c r="H329" s="154"/>
      <c r="I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spans="1:207">
      <c r="A330" s="137"/>
      <c r="B330" s="123"/>
      <c r="C330" s="141"/>
      <c r="D330" s="12"/>
      <c r="E330" s="12"/>
      <c r="F330" s="12"/>
      <c r="G330" s="12"/>
      <c r="H330" s="154"/>
      <c r="I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spans="1:207">
      <c r="A331" s="137"/>
      <c r="B331" s="123"/>
      <c r="C331" s="141"/>
      <c r="D331" s="12"/>
      <c r="E331" s="12"/>
      <c r="F331" s="12"/>
      <c r="G331" s="12"/>
      <c r="H331" s="154"/>
      <c r="I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spans="1:207">
      <c r="A332" s="137"/>
      <c r="B332" s="123"/>
      <c r="C332" s="141"/>
      <c r="D332" s="12"/>
      <c r="E332" s="12"/>
      <c r="F332" s="12"/>
      <c r="G332" s="12"/>
      <c r="H332" s="154"/>
      <c r="I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spans="1:207">
      <c r="A333" s="137"/>
      <c r="B333" s="123"/>
      <c r="C333" s="141"/>
      <c r="D333" s="12"/>
      <c r="E333" s="12"/>
      <c r="F333" s="12"/>
      <c r="G333" s="12"/>
      <c r="H333" s="154"/>
      <c r="I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spans="1:207">
      <c r="A334" s="137"/>
      <c r="B334" s="123"/>
      <c r="C334" s="141"/>
      <c r="D334" s="12"/>
      <c r="E334" s="12"/>
      <c r="F334" s="12"/>
      <c r="G334" s="12"/>
      <c r="H334" s="154"/>
      <c r="I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spans="1:207">
      <c r="A335" s="137"/>
      <c r="B335" s="123"/>
      <c r="C335" s="141"/>
      <c r="D335" s="12"/>
      <c r="E335" s="12"/>
      <c r="F335" s="12"/>
      <c r="G335" s="12"/>
      <c r="H335" s="154"/>
      <c r="I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spans="1:207">
      <c r="A336" s="137"/>
      <c r="B336" s="123"/>
      <c r="C336" s="141"/>
      <c r="D336" s="12"/>
      <c r="E336" s="12"/>
      <c r="F336" s="12"/>
      <c r="G336" s="12"/>
      <c r="H336" s="154"/>
      <c r="I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spans="1:207">
      <c r="A337" s="137"/>
      <c r="B337" s="123"/>
      <c r="C337" s="141"/>
      <c r="D337" s="12"/>
      <c r="E337" s="12"/>
      <c r="F337" s="12"/>
      <c r="G337" s="12"/>
      <c r="H337" s="154"/>
      <c r="I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spans="1:207">
      <c r="A338" s="137"/>
      <c r="B338" s="123"/>
      <c r="C338" s="141"/>
      <c r="D338" s="12"/>
      <c r="E338" s="12"/>
      <c r="F338" s="12"/>
      <c r="G338" s="12"/>
      <c r="H338" s="154"/>
      <c r="I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spans="1:207">
      <c r="A339" s="137"/>
      <c r="B339" s="123"/>
      <c r="C339" s="141"/>
      <c r="D339" s="12"/>
      <c r="E339" s="12"/>
      <c r="F339" s="12"/>
      <c r="G339" s="12"/>
      <c r="H339" s="154"/>
      <c r="I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spans="1:207">
      <c r="A340" s="137"/>
      <c r="B340" s="123"/>
      <c r="C340" s="141"/>
      <c r="D340" s="12"/>
      <c r="E340" s="12"/>
      <c r="F340" s="12"/>
      <c r="G340" s="12"/>
      <c r="H340" s="154"/>
      <c r="I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spans="1:207">
      <c r="A341" s="137"/>
      <c r="B341" s="123"/>
      <c r="C341" s="141"/>
      <c r="D341" s="12"/>
      <c r="E341" s="12"/>
      <c r="F341" s="12"/>
      <c r="G341" s="12"/>
      <c r="H341" s="154"/>
      <c r="I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spans="1:207">
      <c r="A342" s="137"/>
      <c r="B342" s="123"/>
      <c r="C342" s="141"/>
      <c r="D342" s="12"/>
      <c r="E342" s="12"/>
      <c r="F342" s="12"/>
      <c r="G342" s="12"/>
      <c r="H342" s="154"/>
      <c r="I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spans="1:207">
      <c r="A343" s="137"/>
      <c r="B343" s="123"/>
      <c r="C343" s="141"/>
      <c r="D343" s="12"/>
      <c r="E343" s="12"/>
      <c r="F343" s="12"/>
      <c r="G343" s="12"/>
      <c r="H343" s="154"/>
      <c r="I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spans="1:207">
      <c r="A344" s="137"/>
      <c r="B344" s="123"/>
      <c r="C344" s="141"/>
      <c r="D344" s="12"/>
      <c r="E344" s="12"/>
      <c r="F344" s="12"/>
      <c r="G344" s="12"/>
      <c r="H344" s="154"/>
      <c r="I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137"/>
      <c r="B345" s="123"/>
      <c r="C345" s="141"/>
      <c r="D345" s="12"/>
      <c r="E345" s="12"/>
      <c r="F345" s="12"/>
      <c r="G345" s="12"/>
      <c r="H345" s="154"/>
      <c r="I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137"/>
      <c r="B346" s="123"/>
      <c r="C346" s="141"/>
      <c r="D346" s="12"/>
      <c r="E346" s="12"/>
      <c r="F346" s="12"/>
      <c r="G346" s="12"/>
      <c r="H346" s="154"/>
      <c r="I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137"/>
      <c r="B347" s="123"/>
      <c r="C347" s="141"/>
      <c r="D347" s="12"/>
      <c r="E347" s="12"/>
      <c r="F347" s="12"/>
      <c r="G347" s="12"/>
      <c r="H347" s="154"/>
      <c r="I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137"/>
      <c r="B348" s="123"/>
      <c r="C348" s="141"/>
      <c r="D348" s="12"/>
      <c r="E348" s="12"/>
      <c r="F348" s="12"/>
      <c r="G348" s="12"/>
      <c r="H348" s="154"/>
      <c r="I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137"/>
      <c r="B349" s="123"/>
      <c r="C349" s="141"/>
      <c r="D349" s="12"/>
      <c r="E349" s="12"/>
      <c r="F349" s="12"/>
      <c r="G349" s="12"/>
      <c r="H349" s="154"/>
      <c r="I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137"/>
      <c r="B350" s="123"/>
      <c r="C350" s="141"/>
      <c r="D350" s="12"/>
      <c r="E350" s="12"/>
      <c r="F350" s="12"/>
      <c r="G350" s="12"/>
      <c r="H350" s="154"/>
      <c r="I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137"/>
      <c r="B351" s="123"/>
      <c r="C351" s="141"/>
      <c r="D351" s="12"/>
      <c r="E351" s="12"/>
      <c r="F351" s="12"/>
      <c r="G351" s="12"/>
      <c r="H351" s="154"/>
      <c r="I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137"/>
      <c r="B352" s="123"/>
      <c r="C352" s="141"/>
      <c r="D352" s="12"/>
      <c r="E352" s="12"/>
      <c r="F352" s="12"/>
      <c r="G352" s="12"/>
      <c r="H352" s="154"/>
      <c r="I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137"/>
      <c r="B353" s="123"/>
      <c r="C353" s="141"/>
      <c r="D353" s="12"/>
      <c r="E353" s="12"/>
      <c r="F353" s="12"/>
      <c r="G353" s="12"/>
      <c r="H353" s="154"/>
      <c r="I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137"/>
      <c r="B354" s="123"/>
      <c r="C354" s="141"/>
      <c r="D354" s="12"/>
      <c r="E354" s="12"/>
      <c r="F354" s="12"/>
      <c r="G354" s="12"/>
      <c r="H354" s="154"/>
      <c r="I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137"/>
      <c r="B355" s="123"/>
      <c r="C355" s="141"/>
      <c r="D355" s="12"/>
      <c r="E355" s="12"/>
      <c r="F355" s="12"/>
      <c r="G355" s="12"/>
      <c r="H355" s="154"/>
      <c r="I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137"/>
      <c r="B356" s="123"/>
      <c r="C356" s="141"/>
      <c r="D356" s="12"/>
      <c r="E356" s="12"/>
      <c r="F356" s="12"/>
      <c r="G356" s="12"/>
      <c r="H356" s="154"/>
      <c r="I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137"/>
      <c r="B357" s="123"/>
      <c r="C357" s="141"/>
      <c r="D357" s="12"/>
      <c r="E357" s="12"/>
      <c r="F357" s="12"/>
      <c r="G357" s="12"/>
      <c r="H357" s="154"/>
      <c r="I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137"/>
      <c r="B358" s="123"/>
      <c r="C358" s="141"/>
      <c r="D358" s="12"/>
      <c r="E358" s="12"/>
      <c r="F358" s="12"/>
      <c r="G358" s="12"/>
      <c r="H358" s="154"/>
      <c r="I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137"/>
      <c r="B359" s="123"/>
      <c r="C359" s="141"/>
      <c r="D359" s="12"/>
      <c r="E359" s="12"/>
      <c r="F359" s="12"/>
      <c r="G359" s="12"/>
      <c r="H359" s="154"/>
      <c r="I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137"/>
      <c r="B360" s="123"/>
      <c r="C360" s="141"/>
      <c r="D360" s="12"/>
      <c r="E360" s="12"/>
      <c r="F360" s="12"/>
      <c r="G360" s="12"/>
      <c r="H360" s="154"/>
      <c r="I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spans="1:207">
      <c r="A361" s="137"/>
      <c r="B361" s="123"/>
      <c r="C361" s="141"/>
      <c r="D361" s="12"/>
      <c r="E361" s="12"/>
      <c r="F361" s="12"/>
      <c r="G361" s="12"/>
      <c r="H361" s="154"/>
      <c r="I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137"/>
      <c r="B362" s="123"/>
      <c r="C362" s="141"/>
      <c r="D362" s="12"/>
      <c r="E362" s="12"/>
      <c r="F362" s="12"/>
      <c r="G362" s="12"/>
      <c r="H362" s="154"/>
      <c r="I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spans="1:207">
      <c r="A363" s="137"/>
      <c r="B363" s="123"/>
      <c r="C363" s="141"/>
      <c r="D363" s="12"/>
      <c r="E363" s="12"/>
      <c r="F363" s="12"/>
      <c r="G363" s="12"/>
      <c r="H363" s="154"/>
      <c r="I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spans="1:207">
      <c r="A364" s="137"/>
      <c r="B364" s="123"/>
      <c r="C364" s="141"/>
      <c r="D364" s="12"/>
      <c r="E364" s="12"/>
      <c r="F364" s="12"/>
      <c r="G364" s="12"/>
      <c r="H364" s="154"/>
      <c r="I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spans="1:207">
      <c r="A365" s="137"/>
      <c r="B365" s="123"/>
      <c r="C365" s="141"/>
      <c r="D365" s="12"/>
      <c r="E365" s="12"/>
      <c r="F365" s="12"/>
      <c r="G365" s="12"/>
      <c r="H365" s="154"/>
      <c r="I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137"/>
      <c r="B366" s="123"/>
      <c r="C366" s="141"/>
      <c r="D366" s="12"/>
      <c r="E366" s="12"/>
      <c r="F366" s="12"/>
      <c r="G366" s="12"/>
      <c r="H366" s="154"/>
      <c r="I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spans="1:207">
      <c r="A367" s="137"/>
      <c r="B367" s="123"/>
      <c r="C367" s="141"/>
      <c r="D367" s="12"/>
      <c r="E367" s="12"/>
      <c r="F367" s="12"/>
      <c r="G367" s="12"/>
      <c r="H367" s="154"/>
      <c r="I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137"/>
      <c r="B368" s="123"/>
      <c r="C368" s="141"/>
      <c r="D368" s="12"/>
      <c r="E368" s="12"/>
      <c r="F368" s="12"/>
      <c r="G368" s="12"/>
      <c r="H368" s="154"/>
      <c r="I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37"/>
      <c r="B369" s="123"/>
      <c r="C369" s="141"/>
      <c r="D369" s="12"/>
      <c r="E369" s="12"/>
      <c r="F369" s="12"/>
      <c r="G369" s="12"/>
      <c r="H369" s="154"/>
      <c r="I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37"/>
      <c r="B370" s="123"/>
      <c r="C370" s="141"/>
      <c r="D370" s="12"/>
      <c r="E370" s="12"/>
      <c r="F370" s="12"/>
      <c r="G370" s="12"/>
      <c r="H370" s="154"/>
      <c r="I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137"/>
      <c r="B371" s="123"/>
      <c r="C371" s="141"/>
      <c r="D371" s="12"/>
      <c r="E371" s="12"/>
      <c r="F371" s="12"/>
      <c r="G371" s="12"/>
      <c r="H371" s="154"/>
      <c r="I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37"/>
      <c r="B372" s="123"/>
      <c r="C372" s="141"/>
      <c r="D372" s="12"/>
      <c r="E372" s="12"/>
      <c r="F372" s="12"/>
      <c r="G372" s="12"/>
      <c r="H372" s="154"/>
      <c r="I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37"/>
      <c r="B373" s="123"/>
      <c r="C373" s="141"/>
      <c r="D373" s="12"/>
      <c r="E373" s="12"/>
      <c r="F373" s="12"/>
      <c r="G373" s="12"/>
      <c r="H373" s="154"/>
      <c r="I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37"/>
      <c r="B374" s="123"/>
      <c r="C374" s="141"/>
      <c r="D374" s="12"/>
      <c r="E374" s="12"/>
      <c r="F374" s="12"/>
      <c r="G374" s="12"/>
      <c r="H374" s="154"/>
      <c r="I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37"/>
      <c r="B375" s="123"/>
      <c r="C375" s="141"/>
      <c r="D375" s="12"/>
      <c r="E375" s="12"/>
      <c r="F375" s="12"/>
      <c r="G375" s="12"/>
      <c r="H375" s="154"/>
      <c r="I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37"/>
      <c r="B376" s="123"/>
      <c r="C376" s="141"/>
      <c r="D376" s="12"/>
      <c r="E376" s="12"/>
      <c r="F376" s="12"/>
      <c r="G376" s="12"/>
      <c r="H376" s="154"/>
      <c r="I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37"/>
      <c r="B377" s="123"/>
      <c r="C377" s="141"/>
      <c r="D377" s="12"/>
      <c r="E377" s="12"/>
      <c r="F377" s="12"/>
      <c r="G377" s="12"/>
      <c r="H377" s="154"/>
      <c r="I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37"/>
      <c r="B378" s="123"/>
      <c r="C378" s="141"/>
      <c r="D378" s="12"/>
      <c r="E378" s="12"/>
      <c r="F378" s="12"/>
      <c r="G378" s="12"/>
      <c r="H378" s="154"/>
      <c r="I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37"/>
      <c r="B379" s="123"/>
      <c r="C379" s="141"/>
      <c r="D379" s="12"/>
      <c r="E379" s="12"/>
      <c r="F379" s="12"/>
      <c r="G379" s="12"/>
      <c r="H379" s="154"/>
      <c r="I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37"/>
      <c r="B380" s="123"/>
      <c r="C380" s="141"/>
      <c r="D380" s="12"/>
      <c r="E380" s="12"/>
      <c r="F380" s="12"/>
      <c r="G380" s="12"/>
      <c r="H380" s="154"/>
      <c r="I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37"/>
      <c r="B381" s="123"/>
      <c r="C381" s="141"/>
      <c r="D381" s="12"/>
      <c r="E381" s="12"/>
      <c r="F381" s="12"/>
      <c r="G381" s="12"/>
      <c r="H381" s="154"/>
      <c r="I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37"/>
      <c r="B382" s="123"/>
      <c r="C382" s="141"/>
      <c r="D382" s="12"/>
      <c r="E382" s="12"/>
      <c r="F382" s="12"/>
      <c r="G382" s="12"/>
      <c r="H382" s="154"/>
      <c r="I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37"/>
      <c r="B383" s="123"/>
      <c r="C383" s="141"/>
      <c r="D383" s="12"/>
      <c r="E383" s="12"/>
      <c r="F383" s="12"/>
      <c r="G383" s="12"/>
      <c r="H383" s="154"/>
      <c r="I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37"/>
      <c r="B384" s="123"/>
      <c r="C384" s="141"/>
      <c r="D384" s="12"/>
      <c r="E384" s="12"/>
      <c r="F384" s="12"/>
      <c r="G384" s="12"/>
      <c r="H384" s="154"/>
      <c r="I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37"/>
      <c r="B385" s="123"/>
      <c r="C385" s="141"/>
      <c r="D385" s="12"/>
      <c r="E385" s="12"/>
      <c r="F385" s="12"/>
      <c r="G385" s="12"/>
      <c r="H385" s="154"/>
      <c r="I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37"/>
      <c r="B386" s="123"/>
      <c r="C386" s="141"/>
      <c r="D386" s="12"/>
      <c r="E386" s="12"/>
      <c r="F386" s="12"/>
      <c r="G386" s="12"/>
      <c r="H386" s="154"/>
      <c r="I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37"/>
      <c r="B387" s="123"/>
      <c r="C387" s="141"/>
      <c r="D387" s="12"/>
      <c r="E387" s="12"/>
      <c r="F387" s="12"/>
      <c r="G387" s="12"/>
      <c r="H387" s="154"/>
      <c r="I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37"/>
      <c r="B388" s="123"/>
      <c r="C388" s="141"/>
      <c r="D388" s="12"/>
      <c r="E388" s="12"/>
      <c r="F388" s="12"/>
      <c r="G388" s="12"/>
      <c r="H388" s="154"/>
      <c r="I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37"/>
      <c r="B389" s="123"/>
      <c r="C389" s="141"/>
      <c r="D389" s="12"/>
      <c r="E389" s="12"/>
      <c r="F389" s="12"/>
      <c r="G389" s="12"/>
      <c r="H389" s="154"/>
      <c r="I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37"/>
      <c r="B390" s="123"/>
      <c r="C390" s="141"/>
      <c r="D390" s="12"/>
      <c r="E390" s="12"/>
      <c r="F390" s="12"/>
      <c r="G390" s="12"/>
      <c r="H390" s="154"/>
      <c r="I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37"/>
      <c r="B391" s="123"/>
      <c r="C391" s="141"/>
      <c r="D391" s="12"/>
      <c r="E391" s="12"/>
      <c r="F391" s="12"/>
      <c r="G391" s="12"/>
      <c r="H391" s="154"/>
      <c r="I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37"/>
      <c r="B392" s="123"/>
      <c r="C392" s="141"/>
      <c r="D392" s="12"/>
      <c r="E392" s="12"/>
      <c r="F392" s="12"/>
      <c r="G392" s="12"/>
      <c r="H392" s="154"/>
      <c r="I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37"/>
      <c r="B393" s="123"/>
      <c r="C393" s="141"/>
      <c r="D393" s="12"/>
      <c r="E393" s="12"/>
      <c r="F393" s="12"/>
      <c r="G393" s="12"/>
      <c r="H393" s="154"/>
      <c r="I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37"/>
      <c r="B394" s="123"/>
      <c r="C394" s="141"/>
      <c r="D394" s="12"/>
      <c r="E394" s="12"/>
      <c r="F394" s="12"/>
      <c r="G394" s="12"/>
      <c r="H394" s="154"/>
      <c r="I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37"/>
      <c r="B395" s="123"/>
      <c r="C395" s="141"/>
      <c r="D395" s="12"/>
      <c r="E395" s="12"/>
      <c r="F395" s="12"/>
      <c r="G395" s="12"/>
      <c r="H395" s="154"/>
      <c r="I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37"/>
      <c r="B396" s="123"/>
      <c r="C396" s="141"/>
      <c r="D396" s="12"/>
      <c r="E396" s="12"/>
      <c r="F396" s="12"/>
      <c r="G396" s="12"/>
      <c r="H396" s="154"/>
      <c r="I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37"/>
      <c r="B397" s="123"/>
      <c r="C397" s="141"/>
      <c r="D397" s="12"/>
      <c r="E397" s="12"/>
      <c r="F397" s="12"/>
      <c r="G397" s="12"/>
      <c r="H397" s="154"/>
      <c r="I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37"/>
      <c r="B398" s="123"/>
      <c r="C398" s="141"/>
      <c r="D398" s="12"/>
      <c r="E398" s="12"/>
      <c r="F398" s="12"/>
      <c r="G398" s="12"/>
      <c r="H398" s="154"/>
      <c r="I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37"/>
      <c r="B399" s="123"/>
      <c r="C399" s="141"/>
      <c r="D399" s="12"/>
      <c r="E399" s="12"/>
      <c r="F399" s="12"/>
      <c r="G399" s="12"/>
      <c r="H399" s="154"/>
      <c r="I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137"/>
      <c r="B400" s="123"/>
      <c r="C400" s="141"/>
      <c r="D400" s="12"/>
      <c r="E400" s="12"/>
      <c r="F400" s="12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137"/>
      <c r="B401" s="123"/>
      <c r="C401" s="141"/>
      <c r="D401" s="12"/>
      <c r="E401" s="12"/>
      <c r="F401" s="12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137"/>
      <c r="B402" s="123"/>
      <c r="C402" s="141"/>
      <c r="D402" s="12"/>
      <c r="E402" s="12"/>
      <c r="F402" s="12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137"/>
      <c r="B403" s="123"/>
      <c r="C403" s="141"/>
      <c r="D403" s="12"/>
      <c r="E403" s="12"/>
      <c r="F403" s="12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137"/>
      <c r="B404" s="123"/>
      <c r="C404" s="141"/>
      <c r="D404" s="12"/>
      <c r="E404" s="12"/>
      <c r="F404" s="12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137"/>
      <c r="B405" s="123"/>
      <c r="C405" s="141"/>
      <c r="D405" s="12"/>
      <c r="E405" s="12"/>
      <c r="F405" s="12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137"/>
      <c r="B406" s="123"/>
      <c r="C406" s="141"/>
      <c r="D406" s="12"/>
      <c r="E406" s="12"/>
      <c r="F406" s="12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137"/>
      <c r="B407" s="123"/>
      <c r="C407" s="141"/>
      <c r="D407" s="12"/>
      <c r="E407" s="12"/>
      <c r="F407" s="12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137"/>
      <c r="B408" s="123"/>
      <c r="C408" s="141"/>
      <c r="D408" s="12"/>
      <c r="E408" s="12"/>
      <c r="F408" s="12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137"/>
      <c r="B409" s="123"/>
      <c r="C409" s="141"/>
      <c r="D409" s="12"/>
      <c r="E409" s="12"/>
      <c r="F409" s="12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137"/>
      <c r="B410" s="123"/>
      <c r="C410" s="141"/>
      <c r="D410" s="12"/>
      <c r="E410" s="12"/>
      <c r="F410" s="12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137"/>
      <c r="B411" s="123"/>
      <c r="C411" s="141"/>
      <c r="D411" s="12"/>
      <c r="E411" s="12"/>
      <c r="F411" s="12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137"/>
      <c r="B412" s="123"/>
      <c r="C412" s="141"/>
      <c r="D412" s="12"/>
      <c r="E412" s="12"/>
      <c r="F412" s="12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137"/>
      <c r="B413" s="123"/>
      <c r="C413" s="141"/>
      <c r="D413" s="12"/>
      <c r="E413" s="12"/>
      <c r="F413" s="12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137"/>
      <c r="B414" s="123"/>
      <c r="C414" s="141"/>
      <c r="D414" s="12"/>
      <c r="E414" s="12"/>
      <c r="F414" s="12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137"/>
      <c r="B415" s="123"/>
      <c r="C415" s="141"/>
      <c r="D415" s="12"/>
      <c r="E415" s="12"/>
      <c r="F415" s="12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137"/>
      <c r="B416" s="123"/>
      <c r="C416" s="141"/>
      <c r="D416" s="12"/>
      <c r="E416" s="12"/>
      <c r="F416" s="12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137"/>
      <c r="B417" s="123"/>
      <c r="C417" s="141"/>
      <c r="D417" s="12"/>
      <c r="E417" s="12"/>
      <c r="F417" s="12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137"/>
      <c r="B418" s="123"/>
      <c r="C418" s="141"/>
      <c r="D418" s="12"/>
      <c r="E418" s="12"/>
      <c r="F418" s="12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137"/>
      <c r="B419" s="123"/>
      <c r="C419" s="141"/>
      <c r="D419" s="12"/>
      <c r="E419" s="12"/>
      <c r="F419" s="12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137"/>
      <c r="B420" s="123"/>
      <c r="C420" s="141"/>
      <c r="D420" s="12"/>
      <c r="E420" s="12"/>
      <c r="F420" s="12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137"/>
      <c r="B421" s="123"/>
      <c r="C421" s="141"/>
      <c r="D421" s="12"/>
      <c r="E421" s="12"/>
      <c r="F421" s="12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137"/>
      <c r="B422" s="123"/>
      <c r="C422" s="141"/>
      <c r="D422" s="12"/>
      <c r="E422" s="12"/>
      <c r="F422" s="12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137"/>
      <c r="B423" s="123"/>
      <c r="C423" s="141"/>
      <c r="D423" s="12"/>
      <c r="E423" s="12"/>
      <c r="F423" s="12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137"/>
      <c r="B424" s="123"/>
      <c r="C424" s="141"/>
      <c r="D424" s="12"/>
      <c r="E424" s="12"/>
      <c r="F424" s="12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137"/>
      <c r="B425" s="123"/>
      <c r="C425" s="141"/>
      <c r="D425" s="12"/>
      <c r="E425" s="12"/>
      <c r="F425" s="12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137"/>
      <c r="B426" s="123"/>
      <c r="C426" s="141"/>
      <c r="D426" s="12"/>
      <c r="E426" s="12"/>
      <c r="F426" s="12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137"/>
      <c r="B427" s="123"/>
      <c r="C427" s="141"/>
      <c r="D427" s="12"/>
      <c r="E427" s="12"/>
      <c r="F427" s="12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137"/>
      <c r="B428" s="123"/>
      <c r="C428" s="141"/>
      <c r="D428" s="12"/>
      <c r="E428" s="12"/>
      <c r="F428" s="12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137"/>
      <c r="B429" s="123"/>
      <c r="C429" s="141"/>
      <c r="D429" s="12"/>
      <c r="E429" s="12"/>
      <c r="F429" s="12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137"/>
      <c r="B430" s="123"/>
      <c r="C430" s="141"/>
      <c r="D430" s="12"/>
      <c r="E430" s="12"/>
      <c r="F430" s="12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137"/>
      <c r="B431" s="123"/>
      <c r="C431" s="141"/>
      <c r="D431" s="12"/>
      <c r="E431" s="12"/>
      <c r="F431" s="12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137"/>
      <c r="B432" s="123"/>
      <c r="C432" s="141"/>
      <c r="D432" s="12"/>
      <c r="E432" s="12"/>
      <c r="F432" s="12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137"/>
      <c r="B433" s="123"/>
      <c r="C433" s="141"/>
      <c r="D433" s="12"/>
      <c r="E433" s="12"/>
      <c r="F433" s="12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137"/>
      <c r="B434" s="123"/>
      <c r="C434" s="141"/>
      <c r="D434" s="12"/>
      <c r="E434" s="12"/>
      <c r="F434" s="12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137"/>
      <c r="B435" s="123"/>
      <c r="C435" s="141"/>
      <c r="D435" s="12"/>
      <c r="E435" s="12"/>
      <c r="F435" s="12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137"/>
      <c r="B436" s="123"/>
      <c r="C436" s="141"/>
      <c r="D436" s="12"/>
      <c r="E436" s="12"/>
      <c r="F436" s="12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137"/>
      <c r="B437" s="123"/>
      <c r="C437" s="141"/>
      <c r="D437" s="12"/>
      <c r="E437" s="12"/>
      <c r="F437" s="12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137"/>
      <c r="B438" s="123"/>
      <c r="C438" s="141"/>
      <c r="D438" s="12"/>
      <c r="E438" s="12"/>
      <c r="F438" s="12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137"/>
      <c r="B439" s="123"/>
      <c r="C439" s="141"/>
      <c r="D439" s="12"/>
      <c r="E439" s="12"/>
      <c r="F439" s="12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137"/>
      <c r="B440" s="123"/>
      <c r="C440" s="141"/>
      <c r="D440" s="12"/>
      <c r="E440" s="12"/>
      <c r="F440" s="12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137"/>
      <c r="B441" s="123"/>
      <c r="C441" s="141"/>
      <c r="D441" s="12"/>
      <c r="E441" s="12"/>
      <c r="F441" s="12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137"/>
      <c r="B442" s="123"/>
      <c r="C442" s="141"/>
      <c r="D442" s="12"/>
      <c r="E442" s="12"/>
      <c r="F442" s="12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137"/>
      <c r="B443" s="123"/>
      <c r="C443" s="141"/>
      <c r="D443" s="12"/>
      <c r="E443" s="12"/>
      <c r="F443" s="12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137"/>
      <c r="B444" s="123"/>
      <c r="C444" s="141"/>
      <c r="D444" s="12"/>
      <c r="E444" s="12"/>
      <c r="F444" s="12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137"/>
      <c r="B445" s="123"/>
      <c r="C445" s="141"/>
      <c r="D445" s="12"/>
      <c r="E445" s="12"/>
      <c r="F445" s="12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137"/>
      <c r="B446" s="123"/>
      <c r="C446" s="141"/>
      <c r="D446" s="12"/>
      <c r="E446" s="12"/>
      <c r="F446" s="12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137"/>
      <c r="B447" s="123"/>
      <c r="C447" s="141"/>
      <c r="D447" s="12"/>
      <c r="E447" s="12"/>
      <c r="F447" s="12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137"/>
      <c r="B448" s="123"/>
      <c r="C448" s="141"/>
      <c r="D448" s="12"/>
      <c r="E448" s="12"/>
      <c r="F448" s="12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137"/>
      <c r="B449" s="123"/>
      <c r="C449" s="141"/>
      <c r="D449" s="12"/>
      <c r="E449" s="12"/>
      <c r="F449" s="12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137"/>
      <c r="B450" s="123"/>
      <c r="C450" s="141"/>
      <c r="D450" s="12"/>
      <c r="E450" s="12"/>
      <c r="F450" s="12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137"/>
      <c r="B451" s="123"/>
      <c r="C451" s="141"/>
      <c r="D451" s="12"/>
      <c r="E451" s="12"/>
      <c r="F451" s="12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137"/>
      <c r="B452" s="123"/>
      <c r="C452" s="141"/>
      <c r="D452" s="12"/>
      <c r="E452" s="12"/>
      <c r="F452" s="12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137"/>
      <c r="B453" s="123"/>
      <c r="C453" s="141"/>
      <c r="D453" s="12"/>
      <c r="E453" s="12"/>
      <c r="F453" s="12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137"/>
      <c r="B454" s="123"/>
      <c r="C454" s="141"/>
      <c r="D454" s="12"/>
      <c r="E454" s="12"/>
      <c r="F454" s="12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137"/>
      <c r="B455" s="123"/>
      <c r="C455" s="141"/>
      <c r="D455" s="12"/>
      <c r="E455" s="12"/>
      <c r="F455" s="12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137"/>
      <c r="B456" s="123"/>
      <c r="C456" s="141"/>
      <c r="D456" s="12"/>
      <c r="E456" s="12"/>
      <c r="F456" s="12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137"/>
      <c r="B457" s="123"/>
      <c r="C457" s="141"/>
      <c r="D457" s="12"/>
      <c r="E457" s="12"/>
      <c r="F457" s="12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137"/>
      <c r="B458" s="123"/>
      <c r="C458" s="141"/>
      <c r="D458" s="12"/>
      <c r="E458" s="12"/>
      <c r="F458" s="12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137"/>
      <c r="B459" s="123"/>
      <c r="C459" s="141"/>
      <c r="D459" s="12"/>
      <c r="E459" s="12"/>
      <c r="F459" s="12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137"/>
      <c r="B460" s="123"/>
      <c r="C460" s="141"/>
      <c r="D460" s="12"/>
      <c r="E460" s="12"/>
      <c r="F460" s="12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137"/>
      <c r="B461" s="123"/>
      <c r="C461" s="141"/>
      <c r="D461" s="12"/>
      <c r="E461" s="12"/>
      <c r="F461" s="12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137"/>
      <c r="B462" s="123"/>
      <c r="C462" s="141"/>
      <c r="D462" s="12"/>
      <c r="E462" s="12"/>
      <c r="F462" s="12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137"/>
      <c r="B463" s="123"/>
      <c r="C463" s="141"/>
      <c r="D463" s="12"/>
      <c r="E463" s="12"/>
      <c r="F463" s="12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137"/>
      <c r="B464" s="123"/>
      <c r="C464" s="141"/>
      <c r="D464" s="12"/>
      <c r="E464" s="12"/>
      <c r="F464" s="12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137"/>
      <c r="B465" s="123"/>
      <c r="C465" s="141"/>
      <c r="D465" s="12"/>
      <c r="E465" s="12"/>
      <c r="F465" s="12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137"/>
      <c r="B466" s="123"/>
      <c r="C466" s="141"/>
      <c r="D466" s="12"/>
      <c r="E466" s="12"/>
      <c r="F466" s="12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137"/>
      <c r="B467" s="123"/>
      <c r="C467" s="141"/>
      <c r="D467" s="12"/>
      <c r="E467" s="12"/>
      <c r="F467" s="12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137"/>
      <c r="B468" s="123"/>
      <c r="C468" s="141"/>
      <c r="D468" s="12"/>
      <c r="E468" s="12"/>
      <c r="F468" s="12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137"/>
      <c r="B469" s="123"/>
      <c r="C469" s="141"/>
      <c r="D469" s="12"/>
      <c r="E469" s="12"/>
      <c r="F469" s="12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137"/>
      <c r="B470" s="123"/>
      <c r="C470" s="141"/>
      <c r="D470" s="12"/>
      <c r="E470" s="12"/>
      <c r="F470" s="12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137"/>
      <c r="B471" s="123"/>
      <c r="C471" s="141"/>
      <c r="D471" s="12"/>
      <c r="E471" s="12"/>
      <c r="F471" s="12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137"/>
      <c r="B472" s="123"/>
      <c r="C472" s="141"/>
      <c r="D472" s="12"/>
      <c r="E472" s="12"/>
      <c r="F472" s="12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137"/>
      <c r="B473" s="123"/>
      <c r="C473" s="141"/>
      <c r="D473" s="12"/>
      <c r="E473" s="12"/>
      <c r="F473" s="12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137"/>
      <c r="B474" s="123"/>
      <c r="C474" s="141"/>
      <c r="D474" s="12"/>
      <c r="E474" s="12"/>
      <c r="F474" s="12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137"/>
      <c r="B475" s="123"/>
      <c r="C475" s="141"/>
      <c r="D475" s="12"/>
      <c r="E475" s="12"/>
      <c r="F475" s="12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137"/>
      <c r="B476" s="123"/>
      <c r="C476" s="141"/>
      <c r="D476" s="12"/>
      <c r="E476" s="12"/>
      <c r="F476" s="12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137"/>
      <c r="B477" s="123"/>
      <c r="C477" s="141"/>
      <c r="D477" s="12"/>
      <c r="E477" s="12"/>
      <c r="F477" s="12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137"/>
      <c r="B478" s="123"/>
      <c r="C478" s="141"/>
      <c r="D478" s="12"/>
      <c r="E478" s="12"/>
      <c r="F478" s="12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137"/>
      <c r="B479" s="123"/>
      <c r="C479" s="141"/>
      <c r="D479" s="12"/>
      <c r="E479" s="12"/>
      <c r="F479" s="12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137"/>
      <c r="B480" s="123"/>
      <c r="C480" s="141"/>
      <c r="D480" s="12"/>
      <c r="E480" s="12"/>
      <c r="F480" s="12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137"/>
      <c r="B481" s="123"/>
      <c r="C481" s="141"/>
      <c r="D481" s="12"/>
      <c r="E481" s="12"/>
      <c r="F481" s="12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482" s="5" customFormat="1" spans="1:207">
      <c r="A482" s="137"/>
      <c r="B482" s="123"/>
      <c r="C482" s="141"/>
      <c r="D482" s="12"/>
      <c r="E482" s="12"/>
      <c r="F482" s="12"/>
      <c r="G482" s="12"/>
      <c r="H482" s="154"/>
      <c r="I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</row>
    <row r="483" s="5" customFormat="1" spans="1:207">
      <c r="A483" s="137"/>
      <c r="B483" s="123"/>
      <c r="C483" s="141"/>
      <c r="D483" s="12"/>
      <c r="E483" s="12"/>
      <c r="F483" s="12"/>
      <c r="G483" s="12"/>
      <c r="H483" s="154"/>
      <c r="I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</row>
    <row r="484" s="5" customFormat="1" spans="1:207">
      <c r="A484" s="137"/>
      <c r="B484" s="123"/>
      <c r="C484" s="141"/>
      <c r="D484" s="12"/>
      <c r="E484" s="12"/>
      <c r="F484" s="12"/>
      <c r="G484" s="12"/>
      <c r="H484" s="154"/>
      <c r="I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</row>
    <row r="485" s="5" customFormat="1" spans="1:207">
      <c r="A485" s="137"/>
      <c r="B485" s="123"/>
      <c r="C485" s="141"/>
      <c r="D485" s="12"/>
      <c r="E485" s="12"/>
      <c r="F485" s="12"/>
      <c r="G485" s="12"/>
      <c r="H485" s="154"/>
      <c r="I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</row>
    <row r="486" s="5" customFormat="1" spans="1:207">
      <c r="A486" s="137"/>
      <c r="B486" s="123"/>
      <c r="C486" s="141"/>
      <c r="D486" s="12"/>
      <c r="E486" s="12"/>
      <c r="F486" s="12"/>
      <c r="G486" s="12"/>
      <c r="H486" s="154"/>
      <c r="I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</row>
    <row r="487" s="5" customFormat="1" spans="1:207">
      <c r="A487" s="137"/>
      <c r="B487" s="123"/>
      <c r="C487" s="141"/>
      <c r="D487" s="12"/>
      <c r="E487" s="12"/>
      <c r="F487" s="12"/>
      <c r="G487" s="12"/>
      <c r="H487" s="154"/>
      <c r="I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</row>
    <row r="488" s="5" customFormat="1" spans="1:207">
      <c r="A488" s="137"/>
      <c r="B488" s="123"/>
      <c r="C488" s="141"/>
      <c r="D488" s="12"/>
      <c r="E488" s="12"/>
      <c r="F488" s="12"/>
      <c r="G488" s="12"/>
      <c r="H488" s="154"/>
      <c r="I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</row>
    <row r="489" s="5" customFormat="1" spans="1:207">
      <c r="A489" s="137"/>
      <c r="B489" s="123"/>
      <c r="C489" s="141"/>
      <c r="D489" s="12"/>
      <c r="E489" s="12"/>
      <c r="F489" s="12"/>
      <c r="G489" s="12"/>
      <c r="H489" s="154"/>
      <c r="I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</row>
    <row r="490" s="5" customFormat="1" spans="1:207">
      <c r="A490" s="137"/>
      <c r="B490" s="123"/>
      <c r="C490" s="141"/>
      <c r="D490" s="12"/>
      <c r="E490" s="12"/>
      <c r="F490" s="12"/>
      <c r="G490" s="12"/>
      <c r="H490" s="154"/>
      <c r="I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</row>
    <row r="491" s="5" customFormat="1" spans="1:207">
      <c r="A491" s="137"/>
      <c r="B491" s="123"/>
      <c r="C491" s="141"/>
      <c r="D491" s="12"/>
      <c r="E491" s="12"/>
      <c r="F491" s="12"/>
      <c r="G491" s="12"/>
      <c r="H491" s="154"/>
      <c r="I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</row>
    <row r="492" s="5" customFormat="1" spans="1:207">
      <c r="A492" s="137"/>
      <c r="B492" s="123"/>
      <c r="C492" s="141"/>
      <c r="D492" s="12"/>
      <c r="E492" s="12"/>
      <c r="F492" s="12"/>
      <c r="G492" s="12"/>
      <c r="H492" s="154"/>
      <c r="I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</row>
    <row r="493" s="5" customFormat="1" spans="1:207">
      <c r="A493" s="137"/>
      <c r="B493" s="123"/>
      <c r="C493" s="141"/>
      <c r="D493" s="12"/>
      <c r="E493" s="12"/>
      <c r="F493" s="12"/>
      <c r="G493" s="12"/>
      <c r="H493" s="154"/>
      <c r="I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</row>
    <row r="494" s="5" customFormat="1" spans="1:207">
      <c r="A494" s="137"/>
      <c r="B494" s="123"/>
      <c r="C494" s="141"/>
      <c r="D494" s="12"/>
      <c r="E494" s="12"/>
      <c r="F494" s="12"/>
      <c r="G494" s="12"/>
      <c r="H494" s="154"/>
      <c r="I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</row>
    <row r="495" s="5" customFormat="1" spans="1:207">
      <c r="A495" s="137"/>
      <c r="B495" s="123"/>
      <c r="C495" s="141"/>
      <c r="D495" s="12"/>
      <c r="E495" s="12"/>
      <c r="F495" s="12"/>
      <c r="G495" s="12"/>
      <c r="H495" s="154"/>
      <c r="I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</row>
    <row r="496" s="5" customFormat="1" spans="1:207">
      <c r="A496" s="137"/>
      <c r="B496" s="123"/>
      <c r="C496" s="141"/>
      <c r="D496" s="12"/>
      <c r="E496" s="12"/>
      <c r="F496" s="12"/>
      <c r="G496" s="12"/>
      <c r="H496" s="154"/>
      <c r="I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</row>
    <row r="497" s="5" customFormat="1" spans="1:207">
      <c r="A497" s="137"/>
      <c r="B497" s="123"/>
      <c r="C497" s="141"/>
      <c r="D497" s="12"/>
      <c r="E497" s="12"/>
      <c r="F497" s="12"/>
      <c r="G497" s="12"/>
      <c r="H497" s="154"/>
      <c r="I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</row>
    <row r="498" s="5" customFormat="1" spans="1:207">
      <c r="A498" s="137"/>
      <c r="B498" s="123"/>
      <c r="C498" s="141"/>
      <c r="D498" s="12"/>
      <c r="E498" s="12"/>
      <c r="F498" s="12"/>
      <c r="G498" s="12"/>
      <c r="H498" s="154"/>
      <c r="I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</row>
    <row r="8038" s="5" customFormat="1" spans="1:207">
      <c r="A8038" s="139"/>
      <c r="B8038" s="140"/>
      <c r="D8038" s="141"/>
      <c r="E8038" s="12"/>
      <c r="F8038" s="84"/>
      <c r="H8038" s="14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  <c r="Z8038" s="12"/>
      <c r="AA8038" s="12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  <c r="AR8038" s="12"/>
      <c r="AS8038" s="12"/>
      <c r="AT8038" s="12"/>
      <c r="AU8038" s="12"/>
      <c r="AV8038" s="12"/>
      <c r="AW8038" s="12"/>
      <c r="AX8038" s="12"/>
      <c r="AY8038" s="12"/>
      <c r="AZ8038" s="12"/>
      <c r="BA8038" s="12"/>
      <c r="BB8038" s="12"/>
      <c r="BC8038" s="12"/>
      <c r="BD8038" s="12"/>
      <c r="BE8038" s="12"/>
      <c r="BF8038" s="12"/>
      <c r="BG8038" s="12"/>
      <c r="BH8038" s="12"/>
      <c r="BI8038" s="12"/>
      <c r="BJ8038" s="12"/>
      <c r="BK8038" s="12"/>
      <c r="BL8038" s="12"/>
      <c r="BM8038" s="12"/>
      <c r="BN8038" s="12"/>
      <c r="BO8038" s="12"/>
      <c r="BP8038" s="12"/>
      <c r="BQ8038" s="12"/>
      <c r="BR8038" s="12"/>
      <c r="BS8038" s="12"/>
      <c r="BT8038" s="12"/>
      <c r="BU8038" s="12"/>
      <c r="BV8038" s="12"/>
      <c r="BW8038" s="12"/>
      <c r="BX8038" s="12"/>
      <c r="BY8038" s="12"/>
      <c r="BZ8038" s="12"/>
      <c r="CA8038" s="12"/>
      <c r="CB8038" s="12"/>
      <c r="CC8038" s="12"/>
      <c r="CD8038" s="12"/>
      <c r="CE8038" s="12"/>
      <c r="CF8038" s="12"/>
      <c r="CG8038" s="12"/>
      <c r="CH8038" s="12"/>
      <c r="CI8038" s="12"/>
      <c r="CJ8038" s="12"/>
      <c r="CK8038" s="12"/>
      <c r="CL8038" s="12"/>
      <c r="CM8038" s="12"/>
      <c r="CN8038" s="12"/>
      <c r="CO8038" s="12"/>
      <c r="CP8038" s="12"/>
      <c r="CQ8038" s="12"/>
      <c r="CR8038" s="12"/>
      <c r="CS8038" s="12"/>
      <c r="CT8038" s="12"/>
      <c r="CU8038" s="12"/>
      <c r="CV8038" s="12"/>
      <c r="CW8038" s="12"/>
      <c r="CX8038" s="12"/>
      <c r="CY8038" s="12"/>
      <c r="CZ8038" s="12"/>
      <c r="DA8038" s="12"/>
      <c r="DB8038" s="12"/>
      <c r="DC8038" s="12"/>
      <c r="DD8038" s="12"/>
      <c r="DE8038" s="12"/>
      <c r="DF8038" s="12"/>
      <c r="DG8038" s="12"/>
      <c r="DH8038" s="12"/>
      <c r="DI8038" s="12"/>
      <c r="DJ8038" s="12"/>
      <c r="DK8038" s="12"/>
      <c r="DL8038" s="12"/>
      <c r="DM8038" s="12"/>
      <c r="DN8038" s="12"/>
      <c r="DO8038" s="12"/>
      <c r="DP8038" s="12"/>
      <c r="DQ8038" s="12"/>
      <c r="DR8038" s="12"/>
      <c r="DS8038" s="12"/>
      <c r="DT8038" s="12"/>
      <c r="DU8038" s="12"/>
      <c r="DV8038" s="12"/>
      <c r="DW8038" s="12"/>
      <c r="DX8038" s="12"/>
      <c r="DY8038" s="12"/>
      <c r="DZ8038" s="12"/>
      <c r="EA8038" s="12"/>
      <c r="EB8038" s="12"/>
      <c r="EC8038" s="12"/>
      <c r="ED8038" s="12"/>
      <c r="EE8038" s="12"/>
      <c r="EF8038" s="12"/>
      <c r="EG8038" s="12"/>
      <c r="EH8038" s="12"/>
      <c r="EI8038" s="12"/>
      <c r="EJ8038" s="12"/>
      <c r="EK8038" s="12"/>
      <c r="EL8038" s="12"/>
      <c r="EM8038" s="12"/>
      <c r="EN8038" s="12"/>
      <c r="EO8038" s="12"/>
      <c r="EP8038" s="12"/>
      <c r="EQ8038" s="12"/>
      <c r="ER8038" s="12"/>
      <c r="ES8038" s="12"/>
      <c r="ET8038" s="12"/>
      <c r="EU8038" s="12"/>
      <c r="EV8038" s="12"/>
      <c r="EW8038" s="12"/>
      <c r="EX8038" s="12"/>
      <c r="EY8038" s="12"/>
      <c r="EZ8038" s="12"/>
      <c r="FA8038" s="12"/>
      <c r="FB8038" s="12"/>
      <c r="FC8038" s="12"/>
      <c r="FD8038" s="12"/>
      <c r="FE8038" s="12"/>
      <c r="FF8038" s="12"/>
      <c r="FG8038" s="12"/>
      <c r="FH8038" s="12"/>
      <c r="FI8038" s="12"/>
      <c r="FJ8038" s="12"/>
      <c r="FK8038" s="12"/>
      <c r="FL8038" s="12"/>
      <c r="FM8038" s="12"/>
      <c r="FN8038" s="12"/>
      <c r="FO8038" s="12"/>
      <c r="FP8038" s="12"/>
      <c r="FQ8038" s="12"/>
      <c r="FR8038" s="12"/>
      <c r="FS8038" s="12"/>
      <c r="FT8038" s="12"/>
      <c r="FU8038" s="12"/>
      <c r="FV8038" s="12"/>
      <c r="FW8038" s="12"/>
      <c r="FX8038" s="12"/>
      <c r="FY8038" s="12"/>
      <c r="FZ8038" s="12"/>
      <c r="GA8038" s="12"/>
      <c r="GB8038" s="12"/>
      <c r="GC8038" s="12"/>
      <c r="GD8038" s="12"/>
      <c r="GE8038" s="12"/>
      <c r="GF8038" s="12"/>
      <c r="GG8038" s="12"/>
      <c r="GH8038" s="12"/>
      <c r="GI8038" s="12"/>
      <c r="GJ8038" s="12"/>
      <c r="GK8038" s="12"/>
      <c r="GL8038" s="12"/>
      <c r="GM8038" s="12"/>
      <c r="GN8038" s="12"/>
      <c r="GO8038" s="12"/>
      <c r="GP8038" s="12"/>
      <c r="GQ8038" s="12"/>
      <c r="GR8038" s="12"/>
      <c r="GS8038" s="12"/>
      <c r="GT8038" s="12"/>
      <c r="GU8038" s="12"/>
      <c r="GV8038" s="12"/>
      <c r="GW8038" s="12"/>
      <c r="GX8038" s="12"/>
      <c r="GY8038" s="12"/>
    </row>
    <row r="8039" s="5" customFormat="1" spans="1:207">
      <c r="A8039" s="139"/>
      <c r="B8039" s="140"/>
      <c r="D8039" s="141"/>
      <c r="E8039" s="12"/>
      <c r="F8039" s="84"/>
      <c r="H8039" s="14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  <c r="Z8039" s="12"/>
      <c r="AA8039" s="12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  <c r="AR8039" s="12"/>
      <c r="AS8039" s="12"/>
      <c r="AT8039" s="12"/>
      <c r="AU8039" s="12"/>
      <c r="AV8039" s="12"/>
      <c r="AW8039" s="12"/>
      <c r="AX8039" s="12"/>
      <c r="AY8039" s="12"/>
      <c r="AZ8039" s="12"/>
      <c r="BA8039" s="12"/>
      <c r="BB8039" s="12"/>
      <c r="BC8039" s="12"/>
      <c r="BD8039" s="12"/>
      <c r="BE8039" s="12"/>
      <c r="BF8039" s="12"/>
      <c r="BG8039" s="12"/>
      <c r="BH8039" s="12"/>
      <c r="BI8039" s="12"/>
      <c r="BJ8039" s="12"/>
      <c r="BK8039" s="12"/>
      <c r="BL8039" s="12"/>
      <c r="BM8039" s="12"/>
      <c r="BN8039" s="12"/>
      <c r="BO8039" s="12"/>
      <c r="BP8039" s="12"/>
      <c r="BQ8039" s="12"/>
      <c r="BR8039" s="12"/>
      <c r="BS8039" s="12"/>
      <c r="BT8039" s="12"/>
      <c r="BU8039" s="12"/>
      <c r="BV8039" s="12"/>
      <c r="BW8039" s="12"/>
      <c r="BX8039" s="12"/>
      <c r="BY8039" s="12"/>
      <c r="BZ8039" s="12"/>
      <c r="CA8039" s="12"/>
      <c r="CB8039" s="12"/>
      <c r="CC8039" s="12"/>
      <c r="CD8039" s="12"/>
      <c r="CE8039" s="12"/>
      <c r="CF8039" s="12"/>
      <c r="CG8039" s="12"/>
      <c r="CH8039" s="12"/>
      <c r="CI8039" s="12"/>
      <c r="CJ8039" s="12"/>
      <c r="CK8039" s="12"/>
      <c r="CL8039" s="12"/>
      <c r="CM8039" s="12"/>
      <c r="CN8039" s="12"/>
      <c r="CO8039" s="12"/>
      <c r="CP8039" s="12"/>
      <c r="CQ8039" s="12"/>
      <c r="CR8039" s="12"/>
      <c r="CS8039" s="12"/>
      <c r="CT8039" s="12"/>
      <c r="CU8039" s="12"/>
      <c r="CV8039" s="12"/>
      <c r="CW8039" s="12"/>
      <c r="CX8039" s="12"/>
      <c r="CY8039" s="12"/>
      <c r="CZ8039" s="12"/>
      <c r="DA8039" s="12"/>
      <c r="DB8039" s="12"/>
      <c r="DC8039" s="12"/>
      <c r="DD8039" s="12"/>
      <c r="DE8039" s="12"/>
      <c r="DF8039" s="12"/>
      <c r="DG8039" s="12"/>
      <c r="DH8039" s="12"/>
      <c r="DI8039" s="12"/>
      <c r="DJ8039" s="12"/>
      <c r="DK8039" s="12"/>
      <c r="DL8039" s="12"/>
      <c r="DM8039" s="12"/>
      <c r="DN8039" s="12"/>
      <c r="DO8039" s="12"/>
      <c r="DP8039" s="12"/>
      <c r="DQ8039" s="12"/>
      <c r="DR8039" s="12"/>
      <c r="DS8039" s="12"/>
      <c r="DT8039" s="12"/>
      <c r="DU8039" s="12"/>
      <c r="DV8039" s="12"/>
      <c r="DW8039" s="12"/>
      <c r="DX8039" s="12"/>
      <c r="DY8039" s="12"/>
      <c r="DZ8039" s="12"/>
      <c r="EA8039" s="12"/>
      <c r="EB8039" s="12"/>
      <c r="EC8039" s="12"/>
      <c r="ED8039" s="12"/>
      <c r="EE8039" s="12"/>
      <c r="EF8039" s="12"/>
      <c r="EG8039" s="12"/>
      <c r="EH8039" s="12"/>
      <c r="EI8039" s="12"/>
      <c r="EJ8039" s="12"/>
      <c r="EK8039" s="12"/>
      <c r="EL8039" s="12"/>
      <c r="EM8039" s="12"/>
      <c r="EN8039" s="12"/>
      <c r="EO8039" s="12"/>
      <c r="EP8039" s="12"/>
      <c r="EQ8039" s="12"/>
      <c r="ER8039" s="12"/>
      <c r="ES8039" s="12"/>
      <c r="ET8039" s="12"/>
      <c r="EU8039" s="12"/>
      <c r="EV8039" s="12"/>
      <c r="EW8039" s="12"/>
      <c r="EX8039" s="12"/>
      <c r="EY8039" s="12"/>
      <c r="EZ8039" s="12"/>
      <c r="FA8039" s="12"/>
      <c r="FB8039" s="12"/>
      <c r="FC8039" s="12"/>
      <c r="FD8039" s="12"/>
      <c r="FE8039" s="12"/>
      <c r="FF8039" s="12"/>
      <c r="FG8039" s="12"/>
      <c r="FH8039" s="12"/>
      <c r="FI8039" s="12"/>
      <c r="FJ8039" s="12"/>
      <c r="FK8039" s="12"/>
      <c r="FL8039" s="12"/>
      <c r="FM8039" s="12"/>
      <c r="FN8039" s="12"/>
      <c r="FO8039" s="12"/>
      <c r="FP8039" s="12"/>
      <c r="FQ8039" s="12"/>
      <c r="FR8039" s="12"/>
      <c r="FS8039" s="12"/>
      <c r="FT8039" s="12"/>
      <c r="FU8039" s="12"/>
      <c r="FV8039" s="12"/>
      <c r="FW8039" s="12"/>
      <c r="FX8039" s="12"/>
      <c r="FY8039" s="12"/>
      <c r="FZ8039" s="12"/>
      <c r="GA8039" s="12"/>
      <c r="GB8039" s="12"/>
      <c r="GC8039" s="12"/>
      <c r="GD8039" s="12"/>
      <c r="GE8039" s="12"/>
      <c r="GF8039" s="12"/>
      <c r="GG8039" s="12"/>
      <c r="GH8039" s="12"/>
      <c r="GI8039" s="12"/>
      <c r="GJ8039" s="12"/>
      <c r="GK8039" s="12"/>
      <c r="GL8039" s="12"/>
      <c r="GM8039" s="12"/>
      <c r="GN8039" s="12"/>
      <c r="GO8039" s="12"/>
      <c r="GP8039" s="12"/>
      <c r="GQ8039" s="12"/>
      <c r="GR8039" s="12"/>
      <c r="GS8039" s="12"/>
      <c r="GT8039" s="12"/>
      <c r="GU8039" s="12"/>
      <c r="GV8039" s="12"/>
      <c r="GW8039" s="12"/>
      <c r="GX8039" s="12"/>
      <c r="GY8039" s="12"/>
    </row>
    <row r="8040" s="5" customFormat="1" spans="1:207">
      <c r="A8040" s="139"/>
      <c r="B8040" s="140"/>
      <c r="D8040" s="141"/>
      <c r="E8040" s="12"/>
      <c r="F8040" s="84"/>
      <c r="H8040" s="14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  <c r="Z8040" s="12"/>
      <c r="AA8040" s="12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  <c r="AR8040" s="12"/>
      <c r="AS8040" s="12"/>
      <c r="AT8040" s="12"/>
      <c r="AU8040" s="12"/>
      <c r="AV8040" s="12"/>
      <c r="AW8040" s="12"/>
      <c r="AX8040" s="12"/>
      <c r="AY8040" s="12"/>
      <c r="AZ8040" s="12"/>
      <c r="BA8040" s="12"/>
      <c r="BB8040" s="12"/>
      <c r="BC8040" s="12"/>
      <c r="BD8040" s="12"/>
      <c r="BE8040" s="12"/>
      <c r="BF8040" s="12"/>
      <c r="BG8040" s="12"/>
      <c r="BH8040" s="12"/>
      <c r="BI8040" s="12"/>
      <c r="BJ8040" s="12"/>
      <c r="BK8040" s="12"/>
      <c r="BL8040" s="12"/>
      <c r="BM8040" s="12"/>
      <c r="BN8040" s="12"/>
      <c r="BO8040" s="12"/>
      <c r="BP8040" s="12"/>
      <c r="BQ8040" s="12"/>
      <c r="BR8040" s="12"/>
      <c r="BS8040" s="12"/>
      <c r="BT8040" s="12"/>
      <c r="BU8040" s="12"/>
      <c r="BV8040" s="12"/>
      <c r="BW8040" s="12"/>
      <c r="BX8040" s="12"/>
      <c r="BY8040" s="12"/>
      <c r="BZ8040" s="12"/>
      <c r="CA8040" s="12"/>
      <c r="CB8040" s="12"/>
      <c r="CC8040" s="12"/>
      <c r="CD8040" s="12"/>
      <c r="CE8040" s="12"/>
      <c r="CF8040" s="12"/>
      <c r="CG8040" s="12"/>
      <c r="CH8040" s="12"/>
      <c r="CI8040" s="12"/>
      <c r="CJ8040" s="12"/>
      <c r="CK8040" s="12"/>
      <c r="CL8040" s="12"/>
      <c r="CM8040" s="12"/>
      <c r="CN8040" s="12"/>
      <c r="CO8040" s="12"/>
      <c r="CP8040" s="12"/>
      <c r="CQ8040" s="12"/>
      <c r="CR8040" s="12"/>
      <c r="CS8040" s="12"/>
      <c r="CT8040" s="12"/>
      <c r="CU8040" s="12"/>
      <c r="CV8040" s="12"/>
      <c r="CW8040" s="12"/>
      <c r="CX8040" s="12"/>
      <c r="CY8040" s="12"/>
      <c r="CZ8040" s="12"/>
      <c r="DA8040" s="12"/>
      <c r="DB8040" s="12"/>
      <c r="DC8040" s="12"/>
      <c r="DD8040" s="12"/>
      <c r="DE8040" s="12"/>
      <c r="DF8040" s="12"/>
      <c r="DG8040" s="12"/>
      <c r="DH8040" s="12"/>
      <c r="DI8040" s="12"/>
      <c r="DJ8040" s="12"/>
      <c r="DK8040" s="12"/>
      <c r="DL8040" s="12"/>
      <c r="DM8040" s="12"/>
      <c r="DN8040" s="12"/>
      <c r="DO8040" s="12"/>
      <c r="DP8040" s="12"/>
      <c r="DQ8040" s="12"/>
      <c r="DR8040" s="12"/>
      <c r="DS8040" s="12"/>
      <c r="DT8040" s="12"/>
      <c r="DU8040" s="12"/>
      <c r="DV8040" s="12"/>
      <c r="DW8040" s="12"/>
      <c r="DX8040" s="12"/>
      <c r="DY8040" s="12"/>
      <c r="DZ8040" s="12"/>
      <c r="EA8040" s="12"/>
      <c r="EB8040" s="12"/>
      <c r="EC8040" s="12"/>
      <c r="ED8040" s="12"/>
      <c r="EE8040" s="12"/>
      <c r="EF8040" s="12"/>
      <c r="EG8040" s="12"/>
      <c r="EH8040" s="12"/>
      <c r="EI8040" s="12"/>
      <c r="EJ8040" s="12"/>
      <c r="EK8040" s="12"/>
      <c r="EL8040" s="12"/>
      <c r="EM8040" s="12"/>
      <c r="EN8040" s="12"/>
      <c r="EO8040" s="12"/>
      <c r="EP8040" s="12"/>
      <c r="EQ8040" s="12"/>
      <c r="ER8040" s="12"/>
      <c r="ES8040" s="12"/>
      <c r="ET8040" s="12"/>
      <c r="EU8040" s="12"/>
      <c r="EV8040" s="12"/>
      <c r="EW8040" s="12"/>
      <c r="EX8040" s="12"/>
      <c r="EY8040" s="12"/>
      <c r="EZ8040" s="12"/>
      <c r="FA8040" s="12"/>
      <c r="FB8040" s="12"/>
      <c r="FC8040" s="12"/>
      <c r="FD8040" s="12"/>
      <c r="FE8040" s="12"/>
      <c r="FF8040" s="12"/>
      <c r="FG8040" s="12"/>
      <c r="FH8040" s="12"/>
      <c r="FI8040" s="12"/>
      <c r="FJ8040" s="12"/>
      <c r="FK8040" s="12"/>
      <c r="FL8040" s="12"/>
      <c r="FM8040" s="12"/>
      <c r="FN8040" s="12"/>
      <c r="FO8040" s="12"/>
      <c r="FP8040" s="12"/>
      <c r="FQ8040" s="12"/>
      <c r="FR8040" s="12"/>
      <c r="FS8040" s="12"/>
      <c r="FT8040" s="12"/>
      <c r="FU8040" s="12"/>
      <c r="FV8040" s="12"/>
      <c r="FW8040" s="12"/>
      <c r="FX8040" s="12"/>
      <c r="FY8040" s="12"/>
      <c r="FZ8040" s="12"/>
      <c r="GA8040" s="12"/>
      <c r="GB8040" s="12"/>
      <c r="GC8040" s="12"/>
      <c r="GD8040" s="12"/>
      <c r="GE8040" s="12"/>
      <c r="GF8040" s="12"/>
      <c r="GG8040" s="12"/>
      <c r="GH8040" s="12"/>
      <c r="GI8040" s="12"/>
      <c r="GJ8040" s="12"/>
      <c r="GK8040" s="12"/>
      <c r="GL8040" s="12"/>
      <c r="GM8040" s="12"/>
      <c r="GN8040" s="12"/>
      <c r="GO8040" s="12"/>
      <c r="GP8040" s="12"/>
      <c r="GQ8040" s="12"/>
      <c r="GR8040" s="12"/>
      <c r="GS8040" s="12"/>
      <c r="GT8040" s="12"/>
      <c r="GU8040" s="12"/>
      <c r="GV8040" s="12"/>
      <c r="GW8040" s="12"/>
      <c r="GX8040" s="12"/>
      <c r="GY8040" s="12"/>
    </row>
    <row r="8041" s="5" customFormat="1" spans="1:207">
      <c r="A8041" s="139"/>
      <c r="B8041" s="140"/>
      <c r="D8041" s="141"/>
      <c r="E8041" s="12"/>
      <c r="F8041" s="84"/>
      <c r="H8041" s="14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  <c r="Z8041" s="12"/>
      <c r="AA8041" s="12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  <c r="AR8041" s="12"/>
      <c r="AS8041" s="12"/>
      <c r="AT8041" s="12"/>
      <c r="AU8041" s="12"/>
      <c r="AV8041" s="12"/>
      <c r="AW8041" s="12"/>
      <c r="AX8041" s="12"/>
      <c r="AY8041" s="12"/>
      <c r="AZ8041" s="12"/>
      <c r="BA8041" s="12"/>
      <c r="BB8041" s="12"/>
      <c r="BC8041" s="12"/>
      <c r="BD8041" s="12"/>
      <c r="BE8041" s="12"/>
      <c r="BF8041" s="12"/>
      <c r="BG8041" s="12"/>
      <c r="BH8041" s="12"/>
      <c r="BI8041" s="12"/>
      <c r="BJ8041" s="12"/>
      <c r="BK8041" s="12"/>
      <c r="BL8041" s="12"/>
      <c r="BM8041" s="12"/>
      <c r="BN8041" s="12"/>
      <c r="BO8041" s="12"/>
      <c r="BP8041" s="12"/>
      <c r="BQ8041" s="12"/>
      <c r="BR8041" s="12"/>
      <c r="BS8041" s="12"/>
      <c r="BT8041" s="12"/>
      <c r="BU8041" s="12"/>
      <c r="BV8041" s="12"/>
      <c r="BW8041" s="12"/>
      <c r="BX8041" s="12"/>
      <c r="BY8041" s="12"/>
      <c r="BZ8041" s="12"/>
      <c r="CA8041" s="12"/>
      <c r="CB8041" s="12"/>
      <c r="CC8041" s="12"/>
      <c r="CD8041" s="12"/>
      <c r="CE8041" s="12"/>
      <c r="CF8041" s="12"/>
      <c r="CG8041" s="12"/>
      <c r="CH8041" s="12"/>
      <c r="CI8041" s="12"/>
      <c r="CJ8041" s="12"/>
      <c r="CK8041" s="12"/>
      <c r="CL8041" s="12"/>
      <c r="CM8041" s="12"/>
      <c r="CN8041" s="12"/>
      <c r="CO8041" s="12"/>
      <c r="CP8041" s="12"/>
      <c r="CQ8041" s="12"/>
      <c r="CR8041" s="12"/>
      <c r="CS8041" s="12"/>
      <c r="CT8041" s="12"/>
      <c r="CU8041" s="12"/>
      <c r="CV8041" s="12"/>
      <c r="CW8041" s="12"/>
      <c r="CX8041" s="12"/>
      <c r="CY8041" s="12"/>
      <c r="CZ8041" s="12"/>
      <c r="DA8041" s="12"/>
      <c r="DB8041" s="12"/>
      <c r="DC8041" s="12"/>
      <c r="DD8041" s="12"/>
      <c r="DE8041" s="12"/>
      <c r="DF8041" s="12"/>
      <c r="DG8041" s="12"/>
      <c r="DH8041" s="12"/>
      <c r="DI8041" s="12"/>
      <c r="DJ8041" s="12"/>
      <c r="DK8041" s="12"/>
      <c r="DL8041" s="12"/>
      <c r="DM8041" s="12"/>
      <c r="DN8041" s="12"/>
      <c r="DO8041" s="12"/>
      <c r="DP8041" s="12"/>
      <c r="DQ8041" s="12"/>
      <c r="DR8041" s="12"/>
      <c r="DS8041" s="12"/>
      <c r="DT8041" s="12"/>
      <c r="DU8041" s="12"/>
      <c r="DV8041" s="12"/>
      <c r="DW8041" s="12"/>
      <c r="DX8041" s="12"/>
      <c r="DY8041" s="12"/>
      <c r="DZ8041" s="12"/>
      <c r="EA8041" s="12"/>
      <c r="EB8041" s="12"/>
      <c r="EC8041" s="12"/>
      <c r="ED8041" s="12"/>
      <c r="EE8041" s="12"/>
      <c r="EF8041" s="12"/>
      <c r="EG8041" s="12"/>
      <c r="EH8041" s="12"/>
      <c r="EI8041" s="12"/>
      <c r="EJ8041" s="12"/>
      <c r="EK8041" s="12"/>
      <c r="EL8041" s="12"/>
      <c r="EM8041" s="12"/>
      <c r="EN8041" s="12"/>
      <c r="EO8041" s="12"/>
      <c r="EP8041" s="12"/>
      <c r="EQ8041" s="12"/>
      <c r="ER8041" s="12"/>
      <c r="ES8041" s="12"/>
      <c r="ET8041" s="12"/>
      <c r="EU8041" s="12"/>
      <c r="EV8041" s="12"/>
      <c r="EW8041" s="12"/>
      <c r="EX8041" s="12"/>
      <c r="EY8041" s="12"/>
      <c r="EZ8041" s="12"/>
      <c r="FA8041" s="12"/>
      <c r="FB8041" s="12"/>
      <c r="FC8041" s="12"/>
      <c r="FD8041" s="12"/>
      <c r="FE8041" s="12"/>
      <c r="FF8041" s="12"/>
      <c r="FG8041" s="12"/>
      <c r="FH8041" s="12"/>
      <c r="FI8041" s="12"/>
      <c r="FJ8041" s="12"/>
      <c r="FK8041" s="12"/>
      <c r="FL8041" s="12"/>
      <c r="FM8041" s="12"/>
      <c r="FN8041" s="12"/>
      <c r="FO8041" s="12"/>
      <c r="FP8041" s="12"/>
      <c r="FQ8041" s="12"/>
      <c r="FR8041" s="12"/>
      <c r="FS8041" s="12"/>
      <c r="FT8041" s="12"/>
      <c r="FU8041" s="12"/>
      <c r="FV8041" s="12"/>
      <c r="FW8041" s="12"/>
      <c r="FX8041" s="12"/>
      <c r="FY8041" s="12"/>
      <c r="FZ8041" s="12"/>
      <c r="GA8041" s="12"/>
      <c r="GB8041" s="12"/>
      <c r="GC8041" s="12"/>
      <c r="GD8041" s="12"/>
      <c r="GE8041" s="12"/>
      <c r="GF8041" s="12"/>
      <c r="GG8041" s="12"/>
      <c r="GH8041" s="12"/>
      <c r="GI8041" s="12"/>
      <c r="GJ8041" s="12"/>
      <c r="GK8041" s="12"/>
      <c r="GL8041" s="12"/>
      <c r="GM8041" s="12"/>
      <c r="GN8041" s="12"/>
      <c r="GO8041" s="12"/>
      <c r="GP8041" s="12"/>
      <c r="GQ8041" s="12"/>
      <c r="GR8041" s="12"/>
      <c r="GS8041" s="12"/>
      <c r="GT8041" s="12"/>
      <c r="GU8041" s="12"/>
      <c r="GV8041" s="12"/>
      <c r="GW8041" s="12"/>
      <c r="GX8041" s="12"/>
      <c r="GY8041" s="12"/>
    </row>
    <row r="8042" s="5" customFormat="1" spans="1:207">
      <c r="A8042" s="139"/>
      <c r="B8042" s="140"/>
      <c r="D8042" s="141"/>
      <c r="E8042" s="12"/>
      <c r="F8042" s="84"/>
      <c r="H8042" s="14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  <c r="Z8042" s="12"/>
      <c r="AA8042" s="12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  <c r="AR8042" s="12"/>
      <c r="AS8042" s="12"/>
      <c r="AT8042" s="12"/>
      <c r="AU8042" s="12"/>
      <c r="AV8042" s="12"/>
      <c r="AW8042" s="12"/>
      <c r="AX8042" s="12"/>
      <c r="AY8042" s="12"/>
      <c r="AZ8042" s="12"/>
      <c r="BA8042" s="12"/>
      <c r="BB8042" s="12"/>
      <c r="BC8042" s="12"/>
      <c r="BD8042" s="12"/>
      <c r="BE8042" s="12"/>
      <c r="BF8042" s="12"/>
      <c r="BG8042" s="12"/>
      <c r="BH8042" s="12"/>
      <c r="BI8042" s="12"/>
      <c r="BJ8042" s="12"/>
      <c r="BK8042" s="12"/>
      <c r="BL8042" s="12"/>
      <c r="BM8042" s="12"/>
      <c r="BN8042" s="12"/>
      <c r="BO8042" s="12"/>
      <c r="BP8042" s="12"/>
      <c r="BQ8042" s="12"/>
      <c r="BR8042" s="12"/>
      <c r="BS8042" s="12"/>
      <c r="BT8042" s="12"/>
      <c r="BU8042" s="12"/>
      <c r="BV8042" s="12"/>
      <c r="BW8042" s="12"/>
      <c r="BX8042" s="12"/>
      <c r="BY8042" s="12"/>
      <c r="BZ8042" s="12"/>
      <c r="CA8042" s="12"/>
      <c r="CB8042" s="12"/>
      <c r="CC8042" s="12"/>
      <c r="CD8042" s="12"/>
      <c r="CE8042" s="12"/>
      <c r="CF8042" s="12"/>
      <c r="CG8042" s="12"/>
      <c r="CH8042" s="12"/>
      <c r="CI8042" s="12"/>
      <c r="CJ8042" s="12"/>
      <c r="CK8042" s="12"/>
      <c r="CL8042" s="12"/>
      <c r="CM8042" s="12"/>
      <c r="CN8042" s="12"/>
      <c r="CO8042" s="12"/>
      <c r="CP8042" s="12"/>
      <c r="CQ8042" s="12"/>
      <c r="CR8042" s="12"/>
      <c r="CS8042" s="12"/>
      <c r="CT8042" s="12"/>
      <c r="CU8042" s="12"/>
      <c r="CV8042" s="12"/>
      <c r="CW8042" s="12"/>
      <c r="CX8042" s="12"/>
      <c r="CY8042" s="12"/>
      <c r="CZ8042" s="12"/>
      <c r="DA8042" s="12"/>
      <c r="DB8042" s="12"/>
      <c r="DC8042" s="12"/>
      <c r="DD8042" s="12"/>
      <c r="DE8042" s="12"/>
      <c r="DF8042" s="12"/>
      <c r="DG8042" s="12"/>
      <c r="DH8042" s="12"/>
      <c r="DI8042" s="12"/>
      <c r="DJ8042" s="12"/>
      <c r="DK8042" s="12"/>
      <c r="DL8042" s="12"/>
      <c r="DM8042" s="12"/>
      <c r="DN8042" s="12"/>
      <c r="DO8042" s="12"/>
      <c r="DP8042" s="12"/>
      <c r="DQ8042" s="12"/>
      <c r="DR8042" s="12"/>
      <c r="DS8042" s="12"/>
      <c r="DT8042" s="12"/>
      <c r="DU8042" s="12"/>
      <c r="DV8042" s="12"/>
      <c r="DW8042" s="12"/>
      <c r="DX8042" s="12"/>
      <c r="DY8042" s="12"/>
      <c r="DZ8042" s="12"/>
      <c r="EA8042" s="12"/>
      <c r="EB8042" s="12"/>
      <c r="EC8042" s="12"/>
      <c r="ED8042" s="12"/>
      <c r="EE8042" s="12"/>
      <c r="EF8042" s="12"/>
      <c r="EG8042" s="12"/>
      <c r="EH8042" s="12"/>
      <c r="EI8042" s="12"/>
      <c r="EJ8042" s="12"/>
      <c r="EK8042" s="12"/>
      <c r="EL8042" s="12"/>
      <c r="EM8042" s="12"/>
      <c r="EN8042" s="12"/>
      <c r="EO8042" s="12"/>
      <c r="EP8042" s="12"/>
      <c r="EQ8042" s="12"/>
      <c r="ER8042" s="12"/>
      <c r="ES8042" s="12"/>
      <c r="ET8042" s="12"/>
      <c r="EU8042" s="12"/>
      <c r="EV8042" s="12"/>
      <c r="EW8042" s="12"/>
      <c r="EX8042" s="12"/>
      <c r="EY8042" s="12"/>
      <c r="EZ8042" s="12"/>
      <c r="FA8042" s="12"/>
      <c r="FB8042" s="12"/>
      <c r="FC8042" s="12"/>
      <c r="FD8042" s="12"/>
      <c r="FE8042" s="12"/>
      <c r="FF8042" s="12"/>
      <c r="FG8042" s="12"/>
      <c r="FH8042" s="12"/>
      <c r="FI8042" s="12"/>
      <c r="FJ8042" s="12"/>
      <c r="FK8042" s="12"/>
      <c r="FL8042" s="12"/>
      <c r="FM8042" s="12"/>
      <c r="FN8042" s="12"/>
      <c r="FO8042" s="12"/>
      <c r="FP8042" s="12"/>
      <c r="FQ8042" s="12"/>
      <c r="FR8042" s="12"/>
      <c r="FS8042" s="12"/>
      <c r="FT8042" s="12"/>
      <c r="FU8042" s="12"/>
      <c r="FV8042" s="12"/>
      <c r="FW8042" s="12"/>
      <c r="FX8042" s="12"/>
      <c r="FY8042" s="12"/>
      <c r="FZ8042" s="12"/>
      <c r="GA8042" s="12"/>
      <c r="GB8042" s="12"/>
      <c r="GC8042" s="12"/>
      <c r="GD8042" s="12"/>
      <c r="GE8042" s="12"/>
      <c r="GF8042" s="12"/>
      <c r="GG8042" s="12"/>
      <c r="GH8042" s="12"/>
      <c r="GI8042" s="12"/>
      <c r="GJ8042" s="12"/>
      <c r="GK8042" s="12"/>
      <c r="GL8042" s="12"/>
      <c r="GM8042" s="12"/>
      <c r="GN8042" s="12"/>
      <c r="GO8042" s="12"/>
      <c r="GP8042" s="12"/>
      <c r="GQ8042" s="12"/>
      <c r="GR8042" s="12"/>
      <c r="GS8042" s="12"/>
      <c r="GT8042" s="12"/>
      <c r="GU8042" s="12"/>
      <c r="GV8042" s="12"/>
      <c r="GW8042" s="12"/>
      <c r="GX8042" s="12"/>
      <c r="GY8042" s="12"/>
    </row>
    <row r="8043" s="5" customFormat="1" spans="1:207">
      <c r="A8043" s="139"/>
      <c r="B8043" s="140"/>
      <c r="D8043" s="141"/>
      <c r="E8043" s="12"/>
      <c r="F8043" s="84"/>
      <c r="H8043" s="14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  <c r="Z8043" s="12"/>
      <c r="AA8043" s="12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  <c r="AR8043" s="12"/>
      <c r="AS8043" s="12"/>
      <c r="AT8043" s="12"/>
      <c r="AU8043" s="12"/>
      <c r="AV8043" s="12"/>
      <c r="AW8043" s="12"/>
      <c r="AX8043" s="12"/>
      <c r="AY8043" s="12"/>
      <c r="AZ8043" s="12"/>
      <c r="BA8043" s="12"/>
      <c r="BB8043" s="12"/>
      <c r="BC8043" s="12"/>
      <c r="BD8043" s="12"/>
      <c r="BE8043" s="12"/>
      <c r="BF8043" s="12"/>
      <c r="BG8043" s="12"/>
      <c r="BH8043" s="12"/>
      <c r="BI8043" s="12"/>
      <c r="BJ8043" s="12"/>
      <c r="BK8043" s="12"/>
      <c r="BL8043" s="12"/>
      <c r="BM8043" s="12"/>
      <c r="BN8043" s="12"/>
      <c r="BO8043" s="12"/>
      <c r="BP8043" s="12"/>
      <c r="BQ8043" s="12"/>
      <c r="BR8043" s="12"/>
      <c r="BS8043" s="12"/>
      <c r="BT8043" s="12"/>
      <c r="BU8043" s="12"/>
      <c r="BV8043" s="12"/>
      <c r="BW8043" s="12"/>
      <c r="BX8043" s="12"/>
      <c r="BY8043" s="12"/>
      <c r="BZ8043" s="12"/>
      <c r="CA8043" s="12"/>
      <c r="CB8043" s="12"/>
      <c r="CC8043" s="12"/>
      <c r="CD8043" s="12"/>
      <c r="CE8043" s="12"/>
      <c r="CF8043" s="12"/>
      <c r="CG8043" s="12"/>
      <c r="CH8043" s="12"/>
      <c r="CI8043" s="12"/>
      <c r="CJ8043" s="12"/>
      <c r="CK8043" s="12"/>
      <c r="CL8043" s="12"/>
      <c r="CM8043" s="12"/>
      <c r="CN8043" s="12"/>
      <c r="CO8043" s="12"/>
      <c r="CP8043" s="12"/>
      <c r="CQ8043" s="12"/>
      <c r="CR8043" s="12"/>
      <c r="CS8043" s="12"/>
      <c r="CT8043" s="12"/>
      <c r="CU8043" s="12"/>
      <c r="CV8043" s="12"/>
      <c r="CW8043" s="12"/>
      <c r="CX8043" s="12"/>
      <c r="CY8043" s="12"/>
      <c r="CZ8043" s="12"/>
      <c r="DA8043" s="12"/>
      <c r="DB8043" s="12"/>
      <c r="DC8043" s="12"/>
      <c r="DD8043" s="12"/>
      <c r="DE8043" s="12"/>
      <c r="DF8043" s="12"/>
      <c r="DG8043" s="12"/>
      <c r="DH8043" s="12"/>
      <c r="DI8043" s="12"/>
      <c r="DJ8043" s="12"/>
      <c r="DK8043" s="12"/>
      <c r="DL8043" s="12"/>
      <c r="DM8043" s="12"/>
      <c r="DN8043" s="12"/>
      <c r="DO8043" s="12"/>
      <c r="DP8043" s="12"/>
      <c r="DQ8043" s="12"/>
      <c r="DR8043" s="12"/>
      <c r="DS8043" s="12"/>
      <c r="DT8043" s="12"/>
      <c r="DU8043" s="12"/>
      <c r="DV8043" s="12"/>
      <c r="DW8043" s="12"/>
      <c r="DX8043" s="12"/>
      <c r="DY8043" s="12"/>
      <c r="DZ8043" s="12"/>
      <c r="EA8043" s="12"/>
      <c r="EB8043" s="12"/>
      <c r="EC8043" s="12"/>
      <c r="ED8043" s="12"/>
      <c r="EE8043" s="12"/>
      <c r="EF8043" s="12"/>
      <c r="EG8043" s="12"/>
      <c r="EH8043" s="12"/>
      <c r="EI8043" s="12"/>
      <c r="EJ8043" s="12"/>
      <c r="EK8043" s="12"/>
      <c r="EL8043" s="12"/>
      <c r="EM8043" s="12"/>
      <c r="EN8043" s="12"/>
      <c r="EO8043" s="12"/>
      <c r="EP8043" s="12"/>
      <c r="EQ8043" s="12"/>
      <c r="ER8043" s="12"/>
      <c r="ES8043" s="12"/>
      <c r="ET8043" s="12"/>
      <c r="EU8043" s="12"/>
      <c r="EV8043" s="12"/>
      <c r="EW8043" s="12"/>
      <c r="EX8043" s="12"/>
      <c r="EY8043" s="12"/>
      <c r="EZ8043" s="12"/>
      <c r="FA8043" s="12"/>
      <c r="FB8043" s="12"/>
      <c r="FC8043" s="12"/>
      <c r="FD8043" s="12"/>
      <c r="FE8043" s="12"/>
      <c r="FF8043" s="12"/>
      <c r="FG8043" s="12"/>
      <c r="FH8043" s="12"/>
      <c r="FI8043" s="12"/>
      <c r="FJ8043" s="12"/>
      <c r="FK8043" s="12"/>
      <c r="FL8043" s="12"/>
      <c r="FM8043" s="12"/>
      <c r="FN8043" s="12"/>
      <c r="FO8043" s="12"/>
      <c r="FP8043" s="12"/>
      <c r="FQ8043" s="12"/>
      <c r="FR8043" s="12"/>
      <c r="FS8043" s="12"/>
      <c r="FT8043" s="12"/>
      <c r="FU8043" s="12"/>
      <c r="FV8043" s="12"/>
      <c r="FW8043" s="12"/>
      <c r="FX8043" s="12"/>
      <c r="FY8043" s="12"/>
      <c r="FZ8043" s="12"/>
      <c r="GA8043" s="12"/>
      <c r="GB8043" s="12"/>
      <c r="GC8043" s="12"/>
      <c r="GD8043" s="12"/>
      <c r="GE8043" s="12"/>
      <c r="GF8043" s="12"/>
      <c r="GG8043" s="12"/>
      <c r="GH8043" s="12"/>
      <c r="GI8043" s="12"/>
      <c r="GJ8043" s="12"/>
      <c r="GK8043" s="12"/>
      <c r="GL8043" s="12"/>
      <c r="GM8043" s="12"/>
      <c r="GN8043" s="12"/>
      <c r="GO8043" s="12"/>
      <c r="GP8043" s="12"/>
      <c r="GQ8043" s="12"/>
      <c r="GR8043" s="12"/>
      <c r="GS8043" s="12"/>
      <c r="GT8043" s="12"/>
      <c r="GU8043" s="12"/>
      <c r="GV8043" s="12"/>
      <c r="GW8043" s="12"/>
      <c r="GX8043" s="12"/>
      <c r="GY8043" s="12"/>
    </row>
    <row r="8044" s="5" customFormat="1" spans="1:207">
      <c r="A8044" s="139"/>
      <c r="B8044" s="140"/>
      <c r="D8044" s="141"/>
      <c r="E8044" s="12"/>
      <c r="F8044" s="84"/>
      <c r="H8044" s="14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  <c r="Z8044" s="12"/>
      <c r="AA8044" s="12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  <c r="AR8044" s="12"/>
      <c r="AS8044" s="12"/>
      <c r="AT8044" s="12"/>
      <c r="AU8044" s="12"/>
      <c r="AV8044" s="12"/>
      <c r="AW8044" s="12"/>
      <c r="AX8044" s="12"/>
      <c r="AY8044" s="12"/>
      <c r="AZ8044" s="12"/>
      <c r="BA8044" s="12"/>
      <c r="BB8044" s="12"/>
      <c r="BC8044" s="12"/>
      <c r="BD8044" s="12"/>
      <c r="BE8044" s="12"/>
      <c r="BF8044" s="12"/>
      <c r="BG8044" s="12"/>
      <c r="BH8044" s="12"/>
      <c r="BI8044" s="12"/>
      <c r="BJ8044" s="12"/>
      <c r="BK8044" s="12"/>
      <c r="BL8044" s="12"/>
      <c r="BM8044" s="12"/>
      <c r="BN8044" s="12"/>
      <c r="BO8044" s="12"/>
      <c r="BP8044" s="12"/>
      <c r="BQ8044" s="12"/>
      <c r="BR8044" s="12"/>
      <c r="BS8044" s="12"/>
      <c r="BT8044" s="12"/>
      <c r="BU8044" s="12"/>
      <c r="BV8044" s="12"/>
      <c r="BW8044" s="12"/>
      <c r="BX8044" s="12"/>
      <c r="BY8044" s="12"/>
      <c r="BZ8044" s="12"/>
      <c r="CA8044" s="12"/>
      <c r="CB8044" s="12"/>
      <c r="CC8044" s="12"/>
      <c r="CD8044" s="12"/>
      <c r="CE8044" s="12"/>
      <c r="CF8044" s="12"/>
      <c r="CG8044" s="12"/>
      <c r="CH8044" s="12"/>
      <c r="CI8044" s="12"/>
      <c r="CJ8044" s="12"/>
      <c r="CK8044" s="12"/>
      <c r="CL8044" s="12"/>
      <c r="CM8044" s="12"/>
      <c r="CN8044" s="12"/>
      <c r="CO8044" s="12"/>
      <c r="CP8044" s="12"/>
      <c r="CQ8044" s="12"/>
      <c r="CR8044" s="12"/>
      <c r="CS8044" s="12"/>
      <c r="CT8044" s="12"/>
      <c r="CU8044" s="12"/>
      <c r="CV8044" s="12"/>
      <c r="CW8044" s="12"/>
      <c r="CX8044" s="12"/>
      <c r="CY8044" s="12"/>
      <c r="CZ8044" s="12"/>
      <c r="DA8044" s="12"/>
      <c r="DB8044" s="12"/>
      <c r="DC8044" s="12"/>
      <c r="DD8044" s="12"/>
      <c r="DE8044" s="12"/>
      <c r="DF8044" s="12"/>
      <c r="DG8044" s="12"/>
      <c r="DH8044" s="12"/>
      <c r="DI8044" s="12"/>
      <c r="DJ8044" s="12"/>
      <c r="DK8044" s="12"/>
      <c r="DL8044" s="12"/>
      <c r="DM8044" s="12"/>
      <c r="DN8044" s="12"/>
      <c r="DO8044" s="12"/>
      <c r="DP8044" s="12"/>
      <c r="DQ8044" s="12"/>
      <c r="DR8044" s="12"/>
      <c r="DS8044" s="12"/>
      <c r="DT8044" s="12"/>
      <c r="DU8044" s="12"/>
      <c r="DV8044" s="12"/>
      <c r="DW8044" s="12"/>
      <c r="DX8044" s="12"/>
      <c r="DY8044" s="12"/>
      <c r="DZ8044" s="12"/>
      <c r="EA8044" s="12"/>
      <c r="EB8044" s="12"/>
      <c r="EC8044" s="12"/>
      <c r="ED8044" s="12"/>
      <c r="EE8044" s="12"/>
      <c r="EF8044" s="12"/>
      <c r="EG8044" s="12"/>
      <c r="EH8044" s="12"/>
      <c r="EI8044" s="12"/>
      <c r="EJ8044" s="12"/>
      <c r="EK8044" s="12"/>
      <c r="EL8044" s="12"/>
      <c r="EM8044" s="12"/>
      <c r="EN8044" s="12"/>
      <c r="EO8044" s="12"/>
      <c r="EP8044" s="12"/>
      <c r="EQ8044" s="12"/>
      <c r="ER8044" s="12"/>
      <c r="ES8044" s="12"/>
      <c r="ET8044" s="12"/>
      <c r="EU8044" s="12"/>
      <c r="EV8044" s="12"/>
      <c r="EW8044" s="12"/>
      <c r="EX8044" s="12"/>
      <c r="EY8044" s="12"/>
      <c r="EZ8044" s="12"/>
      <c r="FA8044" s="12"/>
      <c r="FB8044" s="12"/>
      <c r="FC8044" s="12"/>
      <c r="FD8044" s="12"/>
      <c r="FE8044" s="12"/>
      <c r="FF8044" s="12"/>
      <c r="FG8044" s="12"/>
      <c r="FH8044" s="12"/>
      <c r="FI8044" s="12"/>
      <c r="FJ8044" s="12"/>
      <c r="FK8044" s="12"/>
      <c r="FL8044" s="12"/>
      <c r="FM8044" s="12"/>
      <c r="FN8044" s="12"/>
      <c r="FO8044" s="12"/>
      <c r="FP8044" s="12"/>
      <c r="FQ8044" s="12"/>
      <c r="FR8044" s="12"/>
      <c r="FS8044" s="12"/>
      <c r="FT8044" s="12"/>
      <c r="FU8044" s="12"/>
      <c r="FV8044" s="12"/>
      <c r="FW8044" s="12"/>
      <c r="FX8044" s="12"/>
      <c r="FY8044" s="12"/>
      <c r="FZ8044" s="12"/>
      <c r="GA8044" s="12"/>
      <c r="GB8044" s="12"/>
      <c r="GC8044" s="12"/>
      <c r="GD8044" s="12"/>
      <c r="GE8044" s="12"/>
      <c r="GF8044" s="12"/>
      <c r="GG8044" s="12"/>
      <c r="GH8044" s="12"/>
      <c r="GI8044" s="12"/>
      <c r="GJ8044" s="12"/>
      <c r="GK8044" s="12"/>
      <c r="GL8044" s="12"/>
      <c r="GM8044" s="12"/>
      <c r="GN8044" s="12"/>
      <c r="GO8044" s="12"/>
      <c r="GP8044" s="12"/>
      <c r="GQ8044" s="12"/>
      <c r="GR8044" s="12"/>
      <c r="GS8044" s="12"/>
      <c r="GT8044" s="12"/>
      <c r="GU8044" s="12"/>
      <c r="GV8044" s="12"/>
      <c r="GW8044" s="12"/>
      <c r="GX8044" s="12"/>
      <c r="GY8044" s="12"/>
    </row>
    <row r="8045" s="5" customFormat="1" spans="1:207">
      <c r="A8045" s="139"/>
      <c r="B8045" s="140"/>
      <c r="D8045" s="141"/>
      <c r="E8045" s="12"/>
      <c r="F8045" s="84"/>
      <c r="H8045" s="14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  <c r="Z8045" s="12"/>
      <c r="AA8045" s="12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  <c r="AR8045" s="12"/>
      <c r="AS8045" s="12"/>
      <c r="AT8045" s="12"/>
      <c r="AU8045" s="12"/>
      <c r="AV8045" s="12"/>
      <c r="AW8045" s="12"/>
      <c r="AX8045" s="12"/>
      <c r="AY8045" s="12"/>
      <c r="AZ8045" s="12"/>
      <c r="BA8045" s="12"/>
      <c r="BB8045" s="12"/>
      <c r="BC8045" s="12"/>
      <c r="BD8045" s="12"/>
      <c r="BE8045" s="12"/>
      <c r="BF8045" s="12"/>
      <c r="BG8045" s="12"/>
      <c r="BH8045" s="12"/>
      <c r="BI8045" s="12"/>
      <c r="BJ8045" s="12"/>
      <c r="BK8045" s="12"/>
      <c r="BL8045" s="12"/>
      <c r="BM8045" s="12"/>
      <c r="BN8045" s="12"/>
      <c r="BO8045" s="12"/>
      <c r="BP8045" s="12"/>
      <c r="BQ8045" s="12"/>
      <c r="BR8045" s="12"/>
      <c r="BS8045" s="12"/>
      <c r="BT8045" s="12"/>
      <c r="BU8045" s="12"/>
      <c r="BV8045" s="12"/>
      <c r="BW8045" s="12"/>
      <c r="BX8045" s="12"/>
      <c r="BY8045" s="12"/>
      <c r="BZ8045" s="12"/>
      <c r="CA8045" s="12"/>
      <c r="CB8045" s="12"/>
      <c r="CC8045" s="12"/>
      <c r="CD8045" s="12"/>
      <c r="CE8045" s="12"/>
      <c r="CF8045" s="12"/>
      <c r="CG8045" s="12"/>
      <c r="CH8045" s="12"/>
      <c r="CI8045" s="12"/>
      <c r="CJ8045" s="12"/>
      <c r="CK8045" s="12"/>
      <c r="CL8045" s="12"/>
      <c r="CM8045" s="12"/>
      <c r="CN8045" s="12"/>
      <c r="CO8045" s="12"/>
      <c r="CP8045" s="12"/>
      <c r="CQ8045" s="12"/>
      <c r="CR8045" s="12"/>
      <c r="CS8045" s="12"/>
      <c r="CT8045" s="12"/>
      <c r="CU8045" s="12"/>
      <c r="CV8045" s="12"/>
      <c r="CW8045" s="12"/>
      <c r="CX8045" s="12"/>
      <c r="CY8045" s="12"/>
      <c r="CZ8045" s="12"/>
      <c r="DA8045" s="12"/>
      <c r="DB8045" s="12"/>
      <c r="DC8045" s="12"/>
      <c r="DD8045" s="12"/>
      <c r="DE8045" s="12"/>
      <c r="DF8045" s="12"/>
      <c r="DG8045" s="12"/>
      <c r="DH8045" s="12"/>
      <c r="DI8045" s="12"/>
      <c r="DJ8045" s="12"/>
      <c r="DK8045" s="12"/>
      <c r="DL8045" s="12"/>
      <c r="DM8045" s="12"/>
      <c r="DN8045" s="12"/>
      <c r="DO8045" s="12"/>
      <c r="DP8045" s="12"/>
      <c r="DQ8045" s="12"/>
      <c r="DR8045" s="12"/>
      <c r="DS8045" s="12"/>
      <c r="DT8045" s="12"/>
      <c r="DU8045" s="12"/>
      <c r="DV8045" s="12"/>
      <c r="DW8045" s="12"/>
      <c r="DX8045" s="12"/>
      <c r="DY8045" s="12"/>
      <c r="DZ8045" s="12"/>
      <c r="EA8045" s="12"/>
      <c r="EB8045" s="12"/>
      <c r="EC8045" s="12"/>
      <c r="ED8045" s="12"/>
      <c r="EE8045" s="12"/>
      <c r="EF8045" s="12"/>
      <c r="EG8045" s="12"/>
      <c r="EH8045" s="12"/>
      <c r="EI8045" s="12"/>
      <c r="EJ8045" s="12"/>
      <c r="EK8045" s="12"/>
      <c r="EL8045" s="12"/>
      <c r="EM8045" s="12"/>
      <c r="EN8045" s="12"/>
      <c r="EO8045" s="12"/>
      <c r="EP8045" s="12"/>
      <c r="EQ8045" s="12"/>
      <c r="ER8045" s="12"/>
      <c r="ES8045" s="12"/>
      <c r="ET8045" s="12"/>
      <c r="EU8045" s="12"/>
      <c r="EV8045" s="12"/>
      <c r="EW8045" s="12"/>
      <c r="EX8045" s="12"/>
      <c r="EY8045" s="12"/>
      <c r="EZ8045" s="12"/>
      <c r="FA8045" s="12"/>
      <c r="FB8045" s="12"/>
      <c r="FC8045" s="12"/>
      <c r="FD8045" s="12"/>
      <c r="FE8045" s="12"/>
      <c r="FF8045" s="12"/>
      <c r="FG8045" s="12"/>
      <c r="FH8045" s="12"/>
      <c r="FI8045" s="12"/>
      <c r="FJ8045" s="12"/>
      <c r="FK8045" s="12"/>
      <c r="FL8045" s="12"/>
      <c r="FM8045" s="12"/>
      <c r="FN8045" s="12"/>
      <c r="FO8045" s="12"/>
      <c r="FP8045" s="12"/>
      <c r="FQ8045" s="12"/>
      <c r="FR8045" s="12"/>
      <c r="FS8045" s="12"/>
      <c r="FT8045" s="12"/>
      <c r="FU8045" s="12"/>
      <c r="FV8045" s="12"/>
      <c r="FW8045" s="12"/>
      <c r="FX8045" s="12"/>
      <c r="FY8045" s="12"/>
      <c r="FZ8045" s="12"/>
      <c r="GA8045" s="12"/>
      <c r="GB8045" s="12"/>
      <c r="GC8045" s="12"/>
      <c r="GD8045" s="12"/>
      <c r="GE8045" s="12"/>
      <c r="GF8045" s="12"/>
      <c r="GG8045" s="12"/>
      <c r="GH8045" s="12"/>
      <c r="GI8045" s="12"/>
      <c r="GJ8045" s="12"/>
      <c r="GK8045" s="12"/>
      <c r="GL8045" s="12"/>
      <c r="GM8045" s="12"/>
      <c r="GN8045" s="12"/>
      <c r="GO8045" s="12"/>
      <c r="GP8045" s="12"/>
      <c r="GQ8045" s="12"/>
      <c r="GR8045" s="12"/>
      <c r="GS8045" s="12"/>
      <c r="GT8045" s="12"/>
      <c r="GU8045" s="12"/>
      <c r="GV8045" s="12"/>
      <c r="GW8045" s="12"/>
      <c r="GX8045" s="12"/>
      <c r="GY8045" s="12"/>
    </row>
    <row r="8046" s="5" customFormat="1" spans="1:207">
      <c r="A8046" s="139"/>
      <c r="B8046" s="140"/>
      <c r="D8046" s="141"/>
      <c r="E8046" s="12"/>
      <c r="F8046" s="84"/>
      <c r="H8046" s="14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  <c r="Z8046" s="12"/>
      <c r="AA8046" s="12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  <c r="AR8046" s="12"/>
      <c r="AS8046" s="12"/>
      <c r="AT8046" s="12"/>
      <c r="AU8046" s="12"/>
      <c r="AV8046" s="12"/>
      <c r="AW8046" s="12"/>
      <c r="AX8046" s="12"/>
      <c r="AY8046" s="12"/>
      <c r="AZ8046" s="12"/>
      <c r="BA8046" s="12"/>
      <c r="BB8046" s="12"/>
      <c r="BC8046" s="12"/>
      <c r="BD8046" s="12"/>
      <c r="BE8046" s="12"/>
      <c r="BF8046" s="12"/>
      <c r="BG8046" s="12"/>
      <c r="BH8046" s="12"/>
      <c r="BI8046" s="12"/>
      <c r="BJ8046" s="12"/>
      <c r="BK8046" s="12"/>
      <c r="BL8046" s="12"/>
      <c r="BM8046" s="12"/>
      <c r="BN8046" s="12"/>
      <c r="BO8046" s="12"/>
      <c r="BP8046" s="12"/>
      <c r="BQ8046" s="12"/>
      <c r="BR8046" s="12"/>
      <c r="BS8046" s="12"/>
      <c r="BT8046" s="12"/>
      <c r="BU8046" s="12"/>
      <c r="BV8046" s="12"/>
      <c r="BW8046" s="12"/>
      <c r="BX8046" s="12"/>
      <c r="BY8046" s="12"/>
      <c r="BZ8046" s="12"/>
      <c r="CA8046" s="12"/>
      <c r="CB8046" s="12"/>
      <c r="CC8046" s="12"/>
      <c r="CD8046" s="12"/>
      <c r="CE8046" s="12"/>
      <c r="CF8046" s="12"/>
      <c r="CG8046" s="12"/>
      <c r="CH8046" s="12"/>
      <c r="CI8046" s="12"/>
      <c r="CJ8046" s="12"/>
      <c r="CK8046" s="12"/>
      <c r="CL8046" s="12"/>
      <c r="CM8046" s="12"/>
      <c r="CN8046" s="12"/>
      <c r="CO8046" s="12"/>
      <c r="CP8046" s="12"/>
      <c r="CQ8046" s="12"/>
      <c r="CR8046" s="12"/>
      <c r="CS8046" s="12"/>
      <c r="CT8046" s="12"/>
      <c r="CU8046" s="12"/>
      <c r="CV8046" s="12"/>
      <c r="CW8046" s="12"/>
      <c r="CX8046" s="12"/>
      <c r="CY8046" s="12"/>
      <c r="CZ8046" s="12"/>
      <c r="DA8046" s="12"/>
      <c r="DB8046" s="12"/>
      <c r="DC8046" s="12"/>
      <c r="DD8046" s="12"/>
      <c r="DE8046" s="12"/>
      <c r="DF8046" s="12"/>
      <c r="DG8046" s="12"/>
      <c r="DH8046" s="12"/>
      <c r="DI8046" s="12"/>
      <c r="DJ8046" s="12"/>
      <c r="DK8046" s="12"/>
      <c r="DL8046" s="12"/>
      <c r="DM8046" s="12"/>
      <c r="DN8046" s="12"/>
      <c r="DO8046" s="12"/>
      <c r="DP8046" s="12"/>
      <c r="DQ8046" s="12"/>
      <c r="DR8046" s="12"/>
      <c r="DS8046" s="12"/>
      <c r="DT8046" s="12"/>
      <c r="DU8046" s="12"/>
      <c r="DV8046" s="12"/>
      <c r="DW8046" s="12"/>
      <c r="DX8046" s="12"/>
      <c r="DY8046" s="12"/>
      <c r="DZ8046" s="12"/>
      <c r="EA8046" s="12"/>
      <c r="EB8046" s="12"/>
      <c r="EC8046" s="12"/>
      <c r="ED8046" s="12"/>
      <c r="EE8046" s="12"/>
      <c r="EF8046" s="12"/>
      <c r="EG8046" s="12"/>
      <c r="EH8046" s="12"/>
      <c r="EI8046" s="12"/>
      <c r="EJ8046" s="12"/>
      <c r="EK8046" s="12"/>
      <c r="EL8046" s="12"/>
      <c r="EM8046" s="12"/>
      <c r="EN8046" s="12"/>
      <c r="EO8046" s="12"/>
      <c r="EP8046" s="12"/>
      <c r="EQ8046" s="12"/>
      <c r="ER8046" s="12"/>
      <c r="ES8046" s="12"/>
      <c r="ET8046" s="12"/>
      <c r="EU8046" s="12"/>
      <c r="EV8046" s="12"/>
      <c r="EW8046" s="12"/>
      <c r="EX8046" s="12"/>
      <c r="EY8046" s="12"/>
      <c r="EZ8046" s="12"/>
      <c r="FA8046" s="12"/>
      <c r="FB8046" s="12"/>
      <c r="FC8046" s="12"/>
      <c r="FD8046" s="12"/>
      <c r="FE8046" s="12"/>
      <c r="FF8046" s="12"/>
      <c r="FG8046" s="12"/>
      <c r="FH8046" s="12"/>
      <c r="FI8046" s="12"/>
      <c r="FJ8046" s="12"/>
      <c r="FK8046" s="12"/>
      <c r="FL8046" s="12"/>
      <c r="FM8046" s="12"/>
      <c r="FN8046" s="12"/>
      <c r="FO8046" s="12"/>
      <c r="FP8046" s="12"/>
      <c r="FQ8046" s="12"/>
      <c r="FR8046" s="12"/>
      <c r="FS8046" s="12"/>
      <c r="FT8046" s="12"/>
      <c r="FU8046" s="12"/>
      <c r="FV8046" s="12"/>
      <c r="FW8046" s="12"/>
      <c r="FX8046" s="12"/>
      <c r="FY8046" s="12"/>
      <c r="FZ8046" s="12"/>
      <c r="GA8046" s="12"/>
      <c r="GB8046" s="12"/>
      <c r="GC8046" s="12"/>
      <c r="GD8046" s="12"/>
      <c r="GE8046" s="12"/>
      <c r="GF8046" s="12"/>
      <c r="GG8046" s="12"/>
      <c r="GH8046" s="12"/>
      <c r="GI8046" s="12"/>
      <c r="GJ8046" s="12"/>
      <c r="GK8046" s="12"/>
      <c r="GL8046" s="12"/>
      <c r="GM8046" s="12"/>
      <c r="GN8046" s="12"/>
      <c r="GO8046" s="12"/>
      <c r="GP8046" s="12"/>
      <c r="GQ8046" s="12"/>
      <c r="GR8046" s="12"/>
      <c r="GS8046" s="12"/>
      <c r="GT8046" s="12"/>
      <c r="GU8046" s="12"/>
      <c r="GV8046" s="12"/>
      <c r="GW8046" s="12"/>
      <c r="GX8046" s="12"/>
      <c r="GY8046" s="12"/>
    </row>
    <row r="8047" s="5" customFormat="1" spans="1:207">
      <c r="A8047" s="139"/>
      <c r="B8047" s="140"/>
      <c r="D8047" s="141"/>
      <c r="E8047" s="12"/>
      <c r="F8047" s="84"/>
      <c r="H8047" s="14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  <c r="Z8047" s="12"/>
      <c r="AA8047" s="12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  <c r="AR8047" s="12"/>
      <c r="AS8047" s="12"/>
      <c r="AT8047" s="12"/>
      <c r="AU8047" s="12"/>
      <c r="AV8047" s="12"/>
      <c r="AW8047" s="12"/>
      <c r="AX8047" s="12"/>
      <c r="AY8047" s="12"/>
      <c r="AZ8047" s="12"/>
      <c r="BA8047" s="12"/>
      <c r="BB8047" s="12"/>
      <c r="BC8047" s="12"/>
      <c r="BD8047" s="12"/>
      <c r="BE8047" s="12"/>
      <c r="BF8047" s="12"/>
      <c r="BG8047" s="12"/>
      <c r="BH8047" s="12"/>
      <c r="BI8047" s="12"/>
      <c r="BJ8047" s="12"/>
      <c r="BK8047" s="12"/>
      <c r="BL8047" s="12"/>
      <c r="BM8047" s="12"/>
      <c r="BN8047" s="12"/>
      <c r="BO8047" s="12"/>
      <c r="BP8047" s="12"/>
      <c r="BQ8047" s="12"/>
      <c r="BR8047" s="12"/>
      <c r="BS8047" s="12"/>
      <c r="BT8047" s="12"/>
      <c r="BU8047" s="12"/>
      <c r="BV8047" s="12"/>
      <c r="BW8047" s="12"/>
      <c r="BX8047" s="12"/>
      <c r="BY8047" s="12"/>
      <c r="BZ8047" s="12"/>
      <c r="CA8047" s="12"/>
      <c r="CB8047" s="12"/>
      <c r="CC8047" s="12"/>
      <c r="CD8047" s="12"/>
      <c r="CE8047" s="12"/>
      <c r="CF8047" s="12"/>
      <c r="CG8047" s="12"/>
      <c r="CH8047" s="12"/>
      <c r="CI8047" s="12"/>
      <c r="CJ8047" s="12"/>
      <c r="CK8047" s="12"/>
      <c r="CL8047" s="12"/>
      <c r="CM8047" s="12"/>
      <c r="CN8047" s="12"/>
      <c r="CO8047" s="12"/>
      <c r="CP8047" s="12"/>
      <c r="CQ8047" s="12"/>
      <c r="CR8047" s="12"/>
      <c r="CS8047" s="12"/>
      <c r="CT8047" s="12"/>
      <c r="CU8047" s="12"/>
      <c r="CV8047" s="12"/>
      <c r="CW8047" s="12"/>
      <c r="CX8047" s="12"/>
      <c r="CY8047" s="12"/>
      <c r="CZ8047" s="12"/>
      <c r="DA8047" s="12"/>
      <c r="DB8047" s="12"/>
      <c r="DC8047" s="12"/>
      <c r="DD8047" s="12"/>
      <c r="DE8047" s="12"/>
      <c r="DF8047" s="12"/>
      <c r="DG8047" s="12"/>
      <c r="DH8047" s="12"/>
      <c r="DI8047" s="12"/>
      <c r="DJ8047" s="12"/>
      <c r="DK8047" s="12"/>
      <c r="DL8047" s="12"/>
      <c r="DM8047" s="12"/>
      <c r="DN8047" s="12"/>
      <c r="DO8047" s="12"/>
      <c r="DP8047" s="12"/>
      <c r="DQ8047" s="12"/>
      <c r="DR8047" s="12"/>
      <c r="DS8047" s="12"/>
      <c r="DT8047" s="12"/>
      <c r="DU8047" s="12"/>
      <c r="DV8047" s="12"/>
      <c r="DW8047" s="12"/>
      <c r="DX8047" s="12"/>
      <c r="DY8047" s="12"/>
      <c r="DZ8047" s="12"/>
      <c r="EA8047" s="12"/>
      <c r="EB8047" s="12"/>
      <c r="EC8047" s="12"/>
      <c r="ED8047" s="12"/>
      <c r="EE8047" s="12"/>
      <c r="EF8047" s="12"/>
      <c r="EG8047" s="12"/>
      <c r="EH8047" s="12"/>
      <c r="EI8047" s="12"/>
      <c r="EJ8047" s="12"/>
      <c r="EK8047" s="12"/>
      <c r="EL8047" s="12"/>
      <c r="EM8047" s="12"/>
      <c r="EN8047" s="12"/>
      <c r="EO8047" s="12"/>
      <c r="EP8047" s="12"/>
      <c r="EQ8047" s="12"/>
      <c r="ER8047" s="12"/>
      <c r="ES8047" s="12"/>
      <c r="ET8047" s="12"/>
      <c r="EU8047" s="12"/>
      <c r="EV8047" s="12"/>
      <c r="EW8047" s="12"/>
      <c r="EX8047" s="12"/>
      <c r="EY8047" s="12"/>
      <c r="EZ8047" s="12"/>
      <c r="FA8047" s="12"/>
      <c r="FB8047" s="12"/>
      <c r="FC8047" s="12"/>
      <c r="FD8047" s="12"/>
      <c r="FE8047" s="12"/>
      <c r="FF8047" s="12"/>
      <c r="FG8047" s="12"/>
      <c r="FH8047" s="12"/>
      <c r="FI8047" s="12"/>
      <c r="FJ8047" s="12"/>
      <c r="FK8047" s="12"/>
      <c r="FL8047" s="12"/>
      <c r="FM8047" s="12"/>
      <c r="FN8047" s="12"/>
      <c r="FO8047" s="12"/>
      <c r="FP8047" s="12"/>
      <c r="FQ8047" s="12"/>
      <c r="FR8047" s="12"/>
      <c r="FS8047" s="12"/>
      <c r="FT8047" s="12"/>
      <c r="FU8047" s="12"/>
      <c r="FV8047" s="12"/>
      <c r="FW8047" s="12"/>
      <c r="FX8047" s="12"/>
      <c r="FY8047" s="12"/>
      <c r="FZ8047" s="12"/>
      <c r="GA8047" s="12"/>
      <c r="GB8047" s="12"/>
      <c r="GC8047" s="12"/>
      <c r="GD8047" s="12"/>
      <c r="GE8047" s="12"/>
      <c r="GF8047" s="12"/>
      <c r="GG8047" s="12"/>
      <c r="GH8047" s="12"/>
      <c r="GI8047" s="12"/>
      <c r="GJ8047" s="12"/>
      <c r="GK8047" s="12"/>
      <c r="GL8047" s="12"/>
      <c r="GM8047" s="12"/>
      <c r="GN8047" s="12"/>
      <c r="GO8047" s="12"/>
      <c r="GP8047" s="12"/>
      <c r="GQ8047" s="12"/>
      <c r="GR8047" s="12"/>
      <c r="GS8047" s="12"/>
      <c r="GT8047" s="12"/>
      <c r="GU8047" s="12"/>
      <c r="GV8047" s="12"/>
      <c r="GW8047" s="12"/>
      <c r="GX8047" s="12"/>
      <c r="GY8047" s="12"/>
    </row>
    <row r="8048" s="5" customFormat="1" spans="1:207">
      <c r="A8048" s="139"/>
      <c r="B8048" s="140"/>
      <c r="D8048" s="141"/>
      <c r="E8048" s="12"/>
      <c r="F8048" s="84"/>
      <c r="H8048" s="14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  <c r="Z8048" s="12"/>
      <c r="AA8048" s="12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  <c r="AR8048" s="12"/>
      <c r="AS8048" s="12"/>
      <c r="AT8048" s="12"/>
      <c r="AU8048" s="12"/>
      <c r="AV8048" s="12"/>
      <c r="AW8048" s="12"/>
      <c r="AX8048" s="12"/>
      <c r="AY8048" s="12"/>
      <c r="AZ8048" s="12"/>
      <c r="BA8048" s="12"/>
      <c r="BB8048" s="12"/>
      <c r="BC8048" s="12"/>
      <c r="BD8048" s="12"/>
      <c r="BE8048" s="12"/>
      <c r="BF8048" s="12"/>
      <c r="BG8048" s="12"/>
      <c r="BH8048" s="12"/>
      <c r="BI8048" s="12"/>
      <c r="BJ8048" s="12"/>
      <c r="BK8048" s="12"/>
      <c r="BL8048" s="12"/>
      <c r="BM8048" s="12"/>
      <c r="BN8048" s="12"/>
      <c r="BO8048" s="12"/>
      <c r="BP8048" s="12"/>
      <c r="BQ8048" s="12"/>
      <c r="BR8048" s="12"/>
      <c r="BS8048" s="12"/>
      <c r="BT8048" s="12"/>
      <c r="BU8048" s="12"/>
      <c r="BV8048" s="12"/>
      <c r="BW8048" s="12"/>
      <c r="BX8048" s="12"/>
      <c r="BY8048" s="12"/>
      <c r="BZ8048" s="12"/>
      <c r="CA8048" s="12"/>
      <c r="CB8048" s="12"/>
      <c r="CC8048" s="12"/>
      <c r="CD8048" s="12"/>
      <c r="CE8048" s="12"/>
      <c r="CF8048" s="12"/>
      <c r="CG8048" s="12"/>
      <c r="CH8048" s="12"/>
      <c r="CI8048" s="12"/>
      <c r="CJ8048" s="12"/>
      <c r="CK8048" s="12"/>
      <c r="CL8048" s="12"/>
      <c r="CM8048" s="12"/>
      <c r="CN8048" s="12"/>
      <c r="CO8048" s="12"/>
      <c r="CP8048" s="12"/>
      <c r="CQ8048" s="12"/>
      <c r="CR8048" s="12"/>
      <c r="CS8048" s="12"/>
      <c r="CT8048" s="12"/>
      <c r="CU8048" s="12"/>
      <c r="CV8048" s="12"/>
      <c r="CW8048" s="12"/>
      <c r="CX8048" s="12"/>
      <c r="CY8048" s="12"/>
      <c r="CZ8048" s="12"/>
      <c r="DA8048" s="12"/>
      <c r="DB8048" s="12"/>
      <c r="DC8048" s="12"/>
      <c r="DD8048" s="12"/>
      <c r="DE8048" s="12"/>
      <c r="DF8048" s="12"/>
      <c r="DG8048" s="12"/>
      <c r="DH8048" s="12"/>
      <c r="DI8048" s="12"/>
      <c r="DJ8048" s="12"/>
      <c r="DK8048" s="12"/>
      <c r="DL8048" s="12"/>
      <c r="DM8048" s="12"/>
      <c r="DN8048" s="12"/>
      <c r="DO8048" s="12"/>
      <c r="DP8048" s="12"/>
      <c r="DQ8048" s="12"/>
      <c r="DR8048" s="12"/>
      <c r="DS8048" s="12"/>
      <c r="DT8048" s="12"/>
      <c r="DU8048" s="12"/>
      <c r="DV8048" s="12"/>
      <c r="DW8048" s="12"/>
      <c r="DX8048" s="12"/>
      <c r="DY8048" s="12"/>
      <c r="DZ8048" s="12"/>
      <c r="EA8048" s="12"/>
      <c r="EB8048" s="12"/>
      <c r="EC8048" s="12"/>
      <c r="ED8048" s="12"/>
      <c r="EE8048" s="12"/>
      <c r="EF8048" s="12"/>
      <c r="EG8048" s="12"/>
      <c r="EH8048" s="12"/>
      <c r="EI8048" s="12"/>
      <c r="EJ8048" s="12"/>
      <c r="EK8048" s="12"/>
      <c r="EL8048" s="12"/>
      <c r="EM8048" s="12"/>
      <c r="EN8048" s="12"/>
      <c r="EO8048" s="12"/>
      <c r="EP8048" s="12"/>
      <c r="EQ8048" s="12"/>
      <c r="ER8048" s="12"/>
      <c r="ES8048" s="12"/>
      <c r="ET8048" s="12"/>
      <c r="EU8048" s="12"/>
      <c r="EV8048" s="12"/>
      <c r="EW8048" s="12"/>
      <c r="EX8048" s="12"/>
      <c r="EY8048" s="12"/>
      <c r="EZ8048" s="12"/>
      <c r="FA8048" s="12"/>
      <c r="FB8048" s="12"/>
      <c r="FC8048" s="12"/>
      <c r="FD8048" s="12"/>
      <c r="FE8048" s="12"/>
      <c r="FF8048" s="12"/>
      <c r="FG8048" s="12"/>
      <c r="FH8048" s="12"/>
      <c r="FI8048" s="12"/>
      <c r="FJ8048" s="12"/>
      <c r="FK8048" s="12"/>
      <c r="FL8048" s="12"/>
      <c r="FM8048" s="12"/>
      <c r="FN8048" s="12"/>
      <c r="FO8048" s="12"/>
      <c r="FP8048" s="12"/>
      <c r="FQ8048" s="12"/>
      <c r="FR8048" s="12"/>
      <c r="FS8048" s="12"/>
      <c r="FT8048" s="12"/>
      <c r="FU8048" s="12"/>
      <c r="FV8048" s="12"/>
      <c r="FW8048" s="12"/>
      <c r="FX8048" s="12"/>
      <c r="FY8048" s="12"/>
      <c r="FZ8048" s="12"/>
      <c r="GA8048" s="12"/>
      <c r="GB8048" s="12"/>
      <c r="GC8048" s="12"/>
      <c r="GD8048" s="12"/>
      <c r="GE8048" s="12"/>
      <c r="GF8048" s="12"/>
      <c r="GG8048" s="12"/>
      <c r="GH8048" s="12"/>
      <c r="GI8048" s="12"/>
      <c r="GJ8048" s="12"/>
      <c r="GK8048" s="12"/>
      <c r="GL8048" s="12"/>
      <c r="GM8048" s="12"/>
      <c r="GN8048" s="12"/>
      <c r="GO8048" s="12"/>
      <c r="GP8048" s="12"/>
      <c r="GQ8048" s="12"/>
      <c r="GR8048" s="12"/>
      <c r="GS8048" s="12"/>
      <c r="GT8048" s="12"/>
      <c r="GU8048" s="12"/>
      <c r="GV8048" s="12"/>
      <c r="GW8048" s="12"/>
      <c r="GX8048" s="12"/>
      <c r="GY8048" s="12"/>
    </row>
    <row r="8049" s="5" customFormat="1" spans="1:207">
      <c r="A8049" s="139"/>
      <c r="B8049" s="140"/>
      <c r="D8049" s="141"/>
      <c r="E8049" s="12"/>
      <c r="F8049" s="84"/>
      <c r="H8049" s="14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  <c r="Z8049" s="12"/>
      <c r="AA8049" s="12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  <c r="AR8049" s="12"/>
      <c r="AS8049" s="12"/>
      <c r="AT8049" s="12"/>
      <c r="AU8049" s="12"/>
      <c r="AV8049" s="12"/>
      <c r="AW8049" s="12"/>
      <c r="AX8049" s="12"/>
      <c r="AY8049" s="12"/>
      <c r="AZ8049" s="12"/>
      <c r="BA8049" s="12"/>
      <c r="BB8049" s="12"/>
      <c r="BC8049" s="12"/>
      <c r="BD8049" s="12"/>
      <c r="BE8049" s="12"/>
      <c r="BF8049" s="12"/>
      <c r="BG8049" s="12"/>
      <c r="BH8049" s="12"/>
      <c r="BI8049" s="12"/>
      <c r="BJ8049" s="12"/>
      <c r="BK8049" s="12"/>
      <c r="BL8049" s="12"/>
      <c r="BM8049" s="12"/>
      <c r="BN8049" s="12"/>
      <c r="BO8049" s="12"/>
      <c r="BP8049" s="12"/>
      <c r="BQ8049" s="12"/>
      <c r="BR8049" s="12"/>
      <c r="BS8049" s="12"/>
      <c r="BT8049" s="12"/>
      <c r="BU8049" s="12"/>
      <c r="BV8049" s="12"/>
      <c r="BW8049" s="12"/>
      <c r="BX8049" s="12"/>
      <c r="BY8049" s="12"/>
      <c r="BZ8049" s="12"/>
      <c r="CA8049" s="12"/>
      <c r="CB8049" s="12"/>
      <c r="CC8049" s="12"/>
      <c r="CD8049" s="12"/>
      <c r="CE8049" s="12"/>
      <c r="CF8049" s="12"/>
      <c r="CG8049" s="12"/>
      <c r="CH8049" s="12"/>
      <c r="CI8049" s="12"/>
      <c r="CJ8049" s="12"/>
      <c r="CK8049" s="12"/>
      <c r="CL8049" s="12"/>
      <c r="CM8049" s="12"/>
      <c r="CN8049" s="12"/>
      <c r="CO8049" s="12"/>
      <c r="CP8049" s="12"/>
      <c r="CQ8049" s="12"/>
      <c r="CR8049" s="12"/>
      <c r="CS8049" s="12"/>
      <c r="CT8049" s="12"/>
      <c r="CU8049" s="12"/>
      <c r="CV8049" s="12"/>
      <c r="CW8049" s="12"/>
      <c r="CX8049" s="12"/>
      <c r="CY8049" s="12"/>
      <c r="CZ8049" s="12"/>
      <c r="DA8049" s="12"/>
      <c r="DB8049" s="12"/>
      <c r="DC8049" s="12"/>
      <c r="DD8049" s="12"/>
      <c r="DE8049" s="12"/>
      <c r="DF8049" s="12"/>
      <c r="DG8049" s="12"/>
      <c r="DH8049" s="12"/>
      <c r="DI8049" s="12"/>
      <c r="DJ8049" s="12"/>
      <c r="DK8049" s="12"/>
      <c r="DL8049" s="12"/>
      <c r="DM8049" s="12"/>
      <c r="DN8049" s="12"/>
      <c r="DO8049" s="12"/>
      <c r="DP8049" s="12"/>
      <c r="DQ8049" s="12"/>
      <c r="DR8049" s="12"/>
      <c r="DS8049" s="12"/>
      <c r="DT8049" s="12"/>
      <c r="DU8049" s="12"/>
      <c r="DV8049" s="12"/>
      <c r="DW8049" s="12"/>
      <c r="DX8049" s="12"/>
      <c r="DY8049" s="12"/>
      <c r="DZ8049" s="12"/>
      <c r="EA8049" s="12"/>
      <c r="EB8049" s="12"/>
      <c r="EC8049" s="12"/>
      <c r="ED8049" s="12"/>
      <c r="EE8049" s="12"/>
      <c r="EF8049" s="12"/>
      <c r="EG8049" s="12"/>
      <c r="EH8049" s="12"/>
      <c r="EI8049" s="12"/>
      <c r="EJ8049" s="12"/>
      <c r="EK8049" s="12"/>
      <c r="EL8049" s="12"/>
      <c r="EM8049" s="12"/>
      <c r="EN8049" s="12"/>
      <c r="EO8049" s="12"/>
      <c r="EP8049" s="12"/>
      <c r="EQ8049" s="12"/>
      <c r="ER8049" s="12"/>
      <c r="ES8049" s="12"/>
      <c r="ET8049" s="12"/>
      <c r="EU8049" s="12"/>
      <c r="EV8049" s="12"/>
      <c r="EW8049" s="12"/>
      <c r="EX8049" s="12"/>
      <c r="EY8049" s="12"/>
      <c r="EZ8049" s="12"/>
      <c r="FA8049" s="12"/>
      <c r="FB8049" s="12"/>
      <c r="FC8049" s="12"/>
      <c r="FD8049" s="12"/>
      <c r="FE8049" s="12"/>
      <c r="FF8049" s="12"/>
      <c r="FG8049" s="12"/>
      <c r="FH8049" s="12"/>
      <c r="FI8049" s="12"/>
      <c r="FJ8049" s="12"/>
      <c r="FK8049" s="12"/>
      <c r="FL8049" s="12"/>
      <c r="FM8049" s="12"/>
      <c r="FN8049" s="12"/>
      <c r="FO8049" s="12"/>
      <c r="FP8049" s="12"/>
      <c r="FQ8049" s="12"/>
      <c r="FR8049" s="12"/>
      <c r="FS8049" s="12"/>
      <c r="FT8049" s="12"/>
      <c r="FU8049" s="12"/>
      <c r="FV8049" s="12"/>
      <c r="FW8049" s="12"/>
      <c r="FX8049" s="12"/>
      <c r="FY8049" s="12"/>
      <c r="FZ8049" s="12"/>
      <c r="GA8049" s="12"/>
      <c r="GB8049" s="12"/>
      <c r="GC8049" s="12"/>
      <c r="GD8049" s="12"/>
      <c r="GE8049" s="12"/>
      <c r="GF8049" s="12"/>
      <c r="GG8049" s="12"/>
      <c r="GH8049" s="12"/>
      <c r="GI8049" s="12"/>
      <c r="GJ8049" s="12"/>
      <c r="GK8049" s="12"/>
      <c r="GL8049" s="12"/>
      <c r="GM8049" s="12"/>
      <c r="GN8049" s="12"/>
      <c r="GO8049" s="12"/>
      <c r="GP8049" s="12"/>
      <c r="GQ8049" s="12"/>
      <c r="GR8049" s="12"/>
      <c r="GS8049" s="12"/>
      <c r="GT8049" s="12"/>
      <c r="GU8049" s="12"/>
      <c r="GV8049" s="12"/>
      <c r="GW8049" s="12"/>
      <c r="GX8049" s="12"/>
      <c r="GY8049" s="12"/>
    </row>
    <row r="8050" s="5" customFormat="1" spans="1:207">
      <c r="A8050" s="139"/>
      <c r="B8050" s="140"/>
      <c r="D8050" s="141"/>
      <c r="E8050" s="12"/>
      <c r="F8050" s="84"/>
      <c r="H8050" s="14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  <c r="Z8050" s="12"/>
      <c r="AA8050" s="12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  <c r="AR8050" s="12"/>
      <c r="AS8050" s="12"/>
      <c r="AT8050" s="12"/>
      <c r="AU8050" s="12"/>
      <c r="AV8050" s="12"/>
      <c r="AW8050" s="12"/>
      <c r="AX8050" s="12"/>
      <c r="AY8050" s="12"/>
      <c r="AZ8050" s="12"/>
      <c r="BA8050" s="12"/>
      <c r="BB8050" s="12"/>
      <c r="BC8050" s="12"/>
      <c r="BD8050" s="12"/>
      <c r="BE8050" s="12"/>
      <c r="BF8050" s="12"/>
      <c r="BG8050" s="12"/>
      <c r="BH8050" s="12"/>
      <c r="BI8050" s="12"/>
      <c r="BJ8050" s="12"/>
      <c r="BK8050" s="12"/>
      <c r="BL8050" s="12"/>
      <c r="BM8050" s="12"/>
      <c r="BN8050" s="12"/>
      <c r="BO8050" s="12"/>
      <c r="BP8050" s="12"/>
      <c r="BQ8050" s="12"/>
      <c r="BR8050" s="12"/>
      <c r="BS8050" s="12"/>
      <c r="BT8050" s="12"/>
      <c r="BU8050" s="12"/>
      <c r="BV8050" s="12"/>
      <c r="BW8050" s="12"/>
      <c r="BX8050" s="12"/>
      <c r="BY8050" s="12"/>
      <c r="BZ8050" s="12"/>
      <c r="CA8050" s="12"/>
      <c r="CB8050" s="12"/>
      <c r="CC8050" s="12"/>
      <c r="CD8050" s="12"/>
      <c r="CE8050" s="12"/>
      <c r="CF8050" s="12"/>
      <c r="CG8050" s="12"/>
      <c r="CH8050" s="12"/>
      <c r="CI8050" s="12"/>
      <c r="CJ8050" s="12"/>
      <c r="CK8050" s="12"/>
      <c r="CL8050" s="12"/>
      <c r="CM8050" s="12"/>
      <c r="CN8050" s="12"/>
      <c r="CO8050" s="12"/>
      <c r="CP8050" s="12"/>
      <c r="CQ8050" s="12"/>
      <c r="CR8050" s="12"/>
      <c r="CS8050" s="12"/>
      <c r="CT8050" s="12"/>
      <c r="CU8050" s="12"/>
      <c r="CV8050" s="12"/>
      <c r="CW8050" s="12"/>
      <c r="CX8050" s="12"/>
      <c r="CY8050" s="12"/>
      <c r="CZ8050" s="12"/>
      <c r="DA8050" s="12"/>
      <c r="DB8050" s="12"/>
      <c r="DC8050" s="12"/>
      <c r="DD8050" s="12"/>
      <c r="DE8050" s="12"/>
      <c r="DF8050" s="12"/>
      <c r="DG8050" s="12"/>
      <c r="DH8050" s="12"/>
      <c r="DI8050" s="12"/>
      <c r="DJ8050" s="12"/>
      <c r="DK8050" s="12"/>
      <c r="DL8050" s="12"/>
      <c r="DM8050" s="12"/>
      <c r="DN8050" s="12"/>
      <c r="DO8050" s="12"/>
      <c r="DP8050" s="12"/>
      <c r="DQ8050" s="12"/>
      <c r="DR8050" s="12"/>
      <c r="DS8050" s="12"/>
      <c r="DT8050" s="12"/>
      <c r="DU8050" s="12"/>
      <c r="DV8050" s="12"/>
      <c r="DW8050" s="12"/>
      <c r="DX8050" s="12"/>
      <c r="DY8050" s="12"/>
      <c r="DZ8050" s="12"/>
      <c r="EA8050" s="12"/>
      <c r="EB8050" s="12"/>
      <c r="EC8050" s="12"/>
      <c r="ED8050" s="12"/>
      <c r="EE8050" s="12"/>
      <c r="EF8050" s="12"/>
      <c r="EG8050" s="12"/>
      <c r="EH8050" s="12"/>
      <c r="EI8050" s="12"/>
      <c r="EJ8050" s="12"/>
      <c r="EK8050" s="12"/>
      <c r="EL8050" s="12"/>
      <c r="EM8050" s="12"/>
      <c r="EN8050" s="12"/>
      <c r="EO8050" s="12"/>
      <c r="EP8050" s="12"/>
      <c r="EQ8050" s="12"/>
      <c r="ER8050" s="12"/>
      <c r="ES8050" s="12"/>
      <c r="ET8050" s="12"/>
      <c r="EU8050" s="12"/>
      <c r="EV8050" s="12"/>
      <c r="EW8050" s="12"/>
      <c r="EX8050" s="12"/>
      <c r="EY8050" s="12"/>
      <c r="EZ8050" s="12"/>
      <c r="FA8050" s="12"/>
      <c r="FB8050" s="12"/>
      <c r="FC8050" s="12"/>
      <c r="FD8050" s="12"/>
      <c r="FE8050" s="12"/>
      <c r="FF8050" s="12"/>
      <c r="FG8050" s="12"/>
      <c r="FH8050" s="12"/>
      <c r="FI8050" s="12"/>
      <c r="FJ8050" s="12"/>
      <c r="FK8050" s="12"/>
      <c r="FL8050" s="12"/>
      <c r="FM8050" s="12"/>
      <c r="FN8050" s="12"/>
      <c r="FO8050" s="12"/>
      <c r="FP8050" s="12"/>
      <c r="FQ8050" s="12"/>
      <c r="FR8050" s="12"/>
      <c r="FS8050" s="12"/>
      <c r="FT8050" s="12"/>
      <c r="FU8050" s="12"/>
      <c r="FV8050" s="12"/>
      <c r="FW8050" s="12"/>
      <c r="FX8050" s="12"/>
      <c r="FY8050" s="12"/>
      <c r="FZ8050" s="12"/>
      <c r="GA8050" s="12"/>
      <c r="GB8050" s="12"/>
      <c r="GC8050" s="12"/>
      <c r="GD8050" s="12"/>
      <c r="GE8050" s="12"/>
      <c r="GF8050" s="12"/>
      <c r="GG8050" s="12"/>
      <c r="GH8050" s="12"/>
      <c r="GI8050" s="12"/>
      <c r="GJ8050" s="12"/>
      <c r="GK8050" s="12"/>
      <c r="GL8050" s="12"/>
      <c r="GM8050" s="12"/>
      <c r="GN8050" s="12"/>
      <c r="GO8050" s="12"/>
      <c r="GP8050" s="12"/>
      <c r="GQ8050" s="12"/>
      <c r="GR8050" s="12"/>
      <c r="GS8050" s="12"/>
      <c r="GT8050" s="12"/>
      <c r="GU8050" s="12"/>
      <c r="GV8050" s="12"/>
      <c r="GW8050" s="12"/>
      <c r="GX8050" s="12"/>
      <c r="GY8050" s="12"/>
    </row>
    <row r="8051" s="5" customFormat="1" spans="1:207">
      <c r="A8051" s="139"/>
      <c r="B8051" s="140"/>
      <c r="D8051" s="141"/>
      <c r="E8051" s="12"/>
      <c r="F8051" s="84"/>
      <c r="H8051" s="14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  <c r="Z8051" s="12"/>
      <c r="AA8051" s="12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  <c r="AR8051" s="12"/>
      <c r="AS8051" s="12"/>
      <c r="AT8051" s="12"/>
      <c r="AU8051" s="12"/>
      <c r="AV8051" s="12"/>
      <c r="AW8051" s="12"/>
      <c r="AX8051" s="12"/>
      <c r="AY8051" s="12"/>
      <c r="AZ8051" s="12"/>
      <c r="BA8051" s="12"/>
      <c r="BB8051" s="12"/>
      <c r="BC8051" s="12"/>
      <c r="BD8051" s="12"/>
      <c r="BE8051" s="12"/>
      <c r="BF8051" s="12"/>
      <c r="BG8051" s="12"/>
      <c r="BH8051" s="12"/>
      <c r="BI8051" s="12"/>
      <c r="BJ8051" s="12"/>
      <c r="BK8051" s="12"/>
      <c r="BL8051" s="12"/>
      <c r="BM8051" s="12"/>
      <c r="BN8051" s="12"/>
      <c r="BO8051" s="12"/>
      <c r="BP8051" s="12"/>
      <c r="BQ8051" s="12"/>
      <c r="BR8051" s="12"/>
      <c r="BS8051" s="12"/>
      <c r="BT8051" s="12"/>
      <c r="BU8051" s="12"/>
      <c r="BV8051" s="12"/>
      <c r="BW8051" s="12"/>
      <c r="BX8051" s="12"/>
      <c r="BY8051" s="12"/>
      <c r="BZ8051" s="12"/>
      <c r="CA8051" s="12"/>
      <c r="CB8051" s="12"/>
      <c r="CC8051" s="12"/>
      <c r="CD8051" s="12"/>
      <c r="CE8051" s="12"/>
      <c r="CF8051" s="12"/>
      <c r="CG8051" s="12"/>
      <c r="CH8051" s="12"/>
      <c r="CI8051" s="12"/>
      <c r="CJ8051" s="12"/>
      <c r="CK8051" s="12"/>
      <c r="CL8051" s="12"/>
      <c r="CM8051" s="12"/>
      <c r="CN8051" s="12"/>
      <c r="CO8051" s="12"/>
      <c r="CP8051" s="12"/>
      <c r="CQ8051" s="12"/>
      <c r="CR8051" s="12"/>
      <c r="CS8051" s="12"/>
      <c r="CT8051" s="12"/>
      <c r="CU8051" s="12"/>
      <c r="CV8051" s="12"/>
      <c r="CW8051" s="12"/>
      <c r="CX8051" s="12"/>
      <c r="CY8051" s="12"/>
      <c r="CZ8051" s="12"/>
      <c r="DA8051" s="12"/>
      <c r="DB8051" s="12"/>
      <c r="DC8051" s="12"/>
      <c r="DD8051" s="12"/>
      <c r="DE8051" s="12"/>
      <c r="DF8051" s="12"/>
      <c r="DG8051" s="12"/>
      <c r="DH8051" s="12"/>
      <c r="DI8051" s="12"/>
      <c r="DJ8051" s="12"/>
      <c r="DK8051" s="12"/>
      <c r="DL8051" s="12"/>
      <c r="DM8051" s="12"/>
      <c r="DN8051" s="12"/>
      <c r="DO8051" s="12"/>
      <c r="DP8051" s="12"/>
      <c r="DQ8051" s="12"/>
      <c r="DR8051" s="12"/>
      <c r="DS8051" s="12"/>
      <c r="DT8051" s="12"/>
      <c r="DU8051" s="12"/>
      <c r="DV8051" s="12"/>
      <c r="DW8051" s="12"/>
      <c r="DX8051" s="12"/>
      <c r="DY8051" s="12"/>
      <c r="DZ8051" s="12"/>
      <c r="EA8051" s="12"/>
      <c r="EB8051" s="12"/>
      <c r="EC8051" s="12"/>
      <c r="ED8051" s="12"/>
      <c r="EE8051" s="12"/>
      <c r="EF8051" s="12"/>
      <c r="EG8051" s="12"/>
      <c r="EH8051" s="12"/>
      <c r="EI8051" s="12"/>
      <c r="EJ8051" s="12"/>
      <c r="EK8051" s="12"/>
      <c r="EL8051" s="12"/>
      <c r="EM8051" s="12"/>
      <c r="EN8051" s="12"/>
      <c r="EO8051" s="12"/>
      <c r="EP8051" s="12"/>
      <c r="EQ8051" s="12"/>
      <c r="ER8051" s="12"/>
      <c r="ES8051" s="12"/>
      <c r="ET8051" s="12"/>
      <c r="EU8051" s="12"/>
      <c r="EV8051" s="12"/>
      <c r="EW8051" s="12"/>
      <c r="EX8051" s="12"/>
      <c r="EY8051" s="12"/>
      <c r="EZ8051" s="12"/>
      <c r="FA8051" s="12"/>
      <c r="FB8051" s="12"/>
      <c r="FC8051" s="12"/>
      <c r="FD8051" s="12"/>
      <c r="FE8051" s="12"/>
      <c r="FF8051" s="12"/>
      <c r="FG8051" s="12"/>
      <c r="FH8051" s="12"/>
      <c r="FI8051" s="12"/>
      <c r="FJ8051" s="12"/>
      <c r="FK8051" s="12"/>
      <c r="FL8051" s="12"/>
      <c r="FM8051" s="12"/>
      <c r="FN8051" s="12"/>
      <c r="FO8051" s="12"/>
      <c r="FP8051" s="12"/>
      <c r="FQ8051" s="12"/>
      <c r="FR8051" s="12"/>
      <c r="FS8051" s="12"/>
      <c r="FT8051" s="12"/>
      <c r="FU8051" s="12"/>
      <c r="FV8051" s="12"/>
      <c r="FW8051" s="12"/>
      <c r="FX8051" s="12"/>
      <c r="FY8051" s="12"/>
      <c r="FZ8051" s="12"/>
      <c r="GA8051" s="12"/>
      <c r="GB8051" s="12"/>
      <c r="GC8051" s="12"/>
      <c r="GD8051" s="12"/>
      <c r="GE8051" s="12"/>
      <c r="GF8051" s="12"/>
      <c r="GG8051" s="12"/>
      <c r="GH8051" s="12"/>
      <c r="GI8051" s="12"/>
      <c r="GJ8051" s="12"/>
      <c r="GK8051" s="12"/>
      <c r="GL8051" s="12"/>
      <c r="GM8051" s="12"/>
      <c r="GN8051" s="12"/>
      <c r="GO8051" s="12"/>
      <c r="GP8051" s="12"/>
      <c r="GQ8051" s="12"/>
      <c r="GR8051" s="12"/>
      <c r="GS8051" s="12"/>
      <c r="GT8051" s="12"/>
      <c r="GU8051" s="12"/>
      <c r="GV8051" s="12"/>
      <c r="GW8051" s="12"/>
      <c r="GX8051" s="12"/>
      <c r="GY8051" s="12"/>
    </row>
    <row r="8052" s="5" customFormat="1" spans="1:207">
      <c r="A8052" s="139"/>
      <c r="B8052" s="140"/>
      <c r="D8052" s="141"/>
      <c r="E8052" s="12"/>
      <c r="F8052" s="84"/>
      <c r="H8052" s="14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  <c r="Z8052" s="12"/>
      <c r="AA8052" s="12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  <c r="AR8052" s="12"/>
      <c r="AS8052" s="12"/>
      <c r="AT8052" s="12"/>
      <c r="AU8052" s="12"/>
      <c r="AV8052" s="12"/>
      <c r="AW8052" s="12"/>
      <c r="AX8052" s="12"/>
      <c r="AY8052" s="12"/>
      <c r="AZ8052" s="12"/>
      <c r="BA8052" s="12"/>
      <c r="BB8052" s="12"/>
      <c r="BC8052" s="12"/>
      <c r="BD8052" s="12"/>
      <c r="BE8052" s="12"/>
      <c r="BF8052" s="12"/>
      <c r="BG8052" s="12"/>
      <c r="BH8052" s="12"/>
      <c r="BI8052" s="12"/>
      <c r="BJ8052" s="12"/>
      <c r="BK8052" s="12"/>
      <c r="BL8052" s="12"/>
      <c r="BM8052" s="12"/>
      <c r="BN8052" s="12"/>
      <c r="BO8052" s="12"/>
      <c r="BP8052" s="12"/>
      <c r="BQ8052" s="12"/>
      <c r="BR8052" s="12"/>
      <c r="BS8052" s="12"/>
      <c r="BT8052" s="12"/>
      <c r="BU8052" s="12"/>
      <c r="BV8052" s="12"/>
      <c r="BW8052" s="12"/>
      <c r="BX8052" s="12"/>
      <c r="BY8052" s="12"/>
      <c r="BZ8052" s="12"/>
      <c r="CA8052" s="12"/>
      <c r="CB8052" s="12"/>
      <c r="CC8052" s="12"/>
      <c r="CD8052" s="12"/>
      <c r="CE8052" s="12"/>
      <c r="CF8052" s="12"/>
      <c r="CG8052" s="12"/>
      <c r="CH8052" s="12"/>
      <c r="CI8052" s="12"/>
      <c r="CJ8052" s="12"/>
      <c r="CK8052" s="12"/>
      <c r="CL8052" s="12"/>
      <c r="CM8052" s="12"/>
      <c r="CN8052" s="12"/>
      <c r="CO8052" s="12"/>
      <c r="CP8052" s="12"/>
      <c r="CQ8052" s="12"/>
      <c r="CR8052" s="12"/>
      <c r="CS8052" s="12"/>
      <c r="CT8052" s="12"/>
      <c r="CU8052" s="12"/>
      <c r="CV8052" s="12"/>
      <c r="CW8052" s="12"/>
      <c r="CX8052" s="12"/>
      <c r="CY8052" s="12"/>
      <c r="CZ8052" s="12"/>
      <c r="DA8052" s="12"/>
      <c r="DB8052" s="12"/>
      <c r="DC8052" s="12"/>
      <c r="DD8052" s="12"/>
      <c r="DE8052" s="12"/>
      <c r="DF8052" s="12"/>
      <c r="DG8052" s="12"/>
      <c r="DH8052" s="12"/>
      <c r="DI8052" s="12"/>
      <c r="DJ8052" s="12"/>
      <c r="DK8052" s="12"/>
      <c r="DL8052" s="12"/>
      <c r="DM8052" s="12"/>
      <c r="DN8052" s="12"/>
      <c r="DO8052" s="12"/>
      <c r="DP8052" s="12"/>
      <c r="DQ8052" s="12"/>
      <c r="DR8052" s="12"/>
      <c r="DS8052" s="12"/>
      <c r="DT8052" s="12"/>
      <c r="DU8052" s="12"/>
      <c r="DV8052" s="12"/>
      <c r="DW8052" s="12"/>
      <c r="DX8052" s="12"/>
      <c r="DY8052" s="12"/>
      <c r="DZ8052" s="12"/>
      <c r="EA8052" s="12"/>
      <c r="EB8052" s="12"/>
      <c r="EC8052" s="12"/>
      <c r="ED8052" s="12"/>
      <c r="EE8052" s="12"/>
      <c r="EF8052" s="12"/>
      <c r="EG8052" s="12"/>
      <c r="EH8052" s="12"/>
      <c r="EI8052" s="12"/>
      <c r="EJ8052" s="12"/>
      <c r="EK8052" s="12"/>
      <c r="EL8052" s="12"/>
      <c r="EM8052" s="12"/>
      <c r="EN8052" s="12"/>
      <c r="EO8052" s="12"/>
      <c r="EP8052" s="12"/>
      <c r="EQ8052" s="12"/>
      <c r="ER8052" s="12"/>
      <c r="ES8052" s="12"/>
      <c r="ET8052" s="12"/>
      <c r="EU8052" s="12"/>
      <c r="EV8052" s="12"/>
      <c r="EW8052" s="12"/>
      <c r="EX8052" s="12"/>
      <c r="EY8052" s="12"/>
      <c r="EZ8052" s="12"/>
      <c r="FA8052" s="12"/>
      <c r="FB8052" s="12"/>
      <c r="FC8052" s="12"/>
      <c r="FD8052" s="12"/>
      <c r="FE8052" s="12"/>
      <c r="FF8052" s="12"/>
      <c r="FG8052" s="12"/>
      <c r="FH8052" s="12"/>
      <c r="FI8052" s="12"/>
      <c r="FJ8052" s="12"/>
      <c r="FK8052" s="12"/>
      <c r="FL8052" s="12"/>
      <c r="FM8052" s="12"/>
      <c r="FN8052" s="12"/>
      <c r="FO8052" s="12"/>
      <c r="FP8052" s="12"/>
      <c r="FQ8052" s="12"/>
      <c r="FR8052" s="12"/>
      <c r="FS8052" s="12"/>
      <c r="FT8052" s="12"/>
      <c r="FU8052" s="12"/>
      <c r="FV8052" s="12"/>
      <c r="FW8052" s="12"/>
      <c r="FX8052" s="12"/>
      <c r="FY8052" s="12"/>
      <c r="FZ8052" s="12"/>
      <c r="GA8052" s="12"/>
      <c r="GB8052" s="12"/>
      <c r="GC8052" s="12"/>
      <c r="GD8052" s="12"/>
      <c r="GE8052" s="12"/>
      <c r="GF8052" s="12"/>
      <c r="GG8052" s="12"/>
      <c r="GH8052" s="12"/>
      <c r="GI8052" s="12"/>
      <c r="GJ8052" s="12"/>
      <c r="GK8052" s="12"/>
      <c r="GL8052" s="12"/>
      <c r="GM8052" s="12"/>
      <c r="GN8052" s="12"/>
      <c r="GO8052" s="12"/>
      <c r="GP8052" s="12"/>
      <c r="GQ8052" s="12"/>
      <c r="GR8052" s="12"/>
      <c r="GS8052" s="12"/>
      <c r="GT8052" s="12"/>
      <c r="GU8052" s="12"/>
      <c r="GV8052" s="12"/>
      <c r="GW8052" s="12"/>
      <c r="GX8052" s="12"/>
      <c r="GY8052" s="12"/>
    </row>
    <row r="8053" s="5" customFormat="1" spans="1:207">
      <c r="A8053" s="139"/>
      <c r="B8053" s="140"/>
      <c r="D8053" s="141"/>
      <c r="E8053" s="12"/>
      <c r="F8053" s="84"/>
      <c r="H8053" s="14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  <c r="Z8053" s="12"/>
      <c r="AA8053" s="12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  <c r="AR8053" s="12"/>
      <c r="AS8053" s="12"/>
      <c r="AT8053" s="12"/>
      <c r="AU8053" s="12"/>
      <c r="AV8053" s="12"/>
      <c r="AW8053" s="12"/>
      <c r="AX8053" s="12"/>
      <c r="AY8053" s="12"/>
      <c r="AZ8053" s="12"/>
      <c r="BA8053" s="12"/>
      <c r="BB8053" s="12"/>
      <c r="BC8053" s="12"/>
      <c r="BD8053" s="12"/>
      <c r="BE8053" s="12"/>
      <c r="BF8053" s="12"/>
      <c r="BG8053" s="12"/>
      <c r="BH8053" s="12"/>
      <c r="BI8053" s="12"/>
      <c r="BJ8053" s="12"/>
      <c r="BK8053" s="12"/>
      <c r="BL8053" s="12"/>
      <c r="BM8053" s="12"/>
      <c r="BN8053" s="12"/>
      <c r="BO8053" s="12"/>
      <c r="BP8053" s="12"/>
      <c r="BQ8053" s="12"/>
      <c r="BR8053" s="12"/>
      <c r="BS8053" s="12"/>
      <c r="BT8053" s="12"/>
      <c r="BU8053" s="12"/>
      <c r="BV8053" s="12"/>
      <c r="BW8053" s="12"/>
      <c r="BX8053" s="12"/>
      <c r="BY8053" s="12"/>
      <c r="BZ8053" s="12"/>
      <c r="CA8053" s="12"/>
      <c r="CB8053" s="12"/>
      <c r="CC8053" s="12"/>
      <c r="CD8053" s="12"/>
      <c r="CE8053" s="12"/>
      <c r="CF8053" s="12"/>
      <c r="CG8053" s="12"/>
      <c r="CH8053" s="12"/>
      <c r="CI8053" s="12"/>
      <c r="CJ8053" s="12"/>
      <c r="CK8053" s="12"/>
      <c r="CL8053" s="12"/>
      <c r="CM8053" s="12"/>
      <c r="CN8053" s="12"/>
      <c r="CO8053" s="12"/>
      <c r="CP8053" s="12"/>
      <c r="CQ8053" s="12"/>
      <c r="CR8053" s="12"/>
      <c r="CS8053" s="12"/>
      <c r="CT8053" s="12"/>
      <c r="CU8053" s="12"/>
      <c r="CV8053" s="12"/>
      <c r="CW8053" s="12"/>
      <c r="CX8053" s="12"/>
      <c r="CY8053" s="12"/>
      <c r="CZ8053" s="12"/>
      <c r="DA8053" s="12"/>
      <c r="DB8053" s="12"/>
      <c r="DC8053" s="12"/>
      <c r="DD8053" s="12"/>
      <c r="DE8053" s="12"/>
      <c r="DF8053" s="12"/>
      <c r="DG8053" s="12"/>
      <c r="DH8053" s="12"/>
      <c r="DI8053" s="12"/>
      <c r="DJ8053" s="12"/>
      <c r="DK8053" s="12"/>
      <c r="DL8053" s="12"/>
      <c r="DM8053" s="12"/>
      <c r="DN8053" s="12"/>
      <c r="DO8053" s="12"/>
      <c r="DP8053" s="12"/>
      <c r="DQ8053" s="12"/>
      <c r="DR8053" s="12"/>
      <c r="DS8053" s="12"/>
      <c r="DT8053" s="12"/>
      <c r="DU8053" s="12"/>
      <c r="DV8053" s="12"/>
      <c r="DW8053" s="12"/>
      <c r="DX8053" s="12"/>
      <c r="DY8053" s="12"/>
      <c r="DZ8053" s="12"/>
      <c r="EA8053" s="12"/>
      <c r="EB8053" s="12"/>
      <c r="EC8053" s="12"/>
      <c r="ED8053" s="12"/>
      <c r="EE8053" s="12"/>
      <c r="EF8053" s="12"/>
      <c r="EG8053" s="12"/>
      <c r="EH8053" s="12"/>
      <c r="EI8053" s="12"/>
      <c r="EJ8053" s="12"/>
      <c r="EK8053" s="12"/>
      <c r="EL8053" s="12"/>
      <c r="EM8053" s="12"/>
      <c r="EN8053" s="12"/>
      <c r="EO8053" s="12"/>
      <c r="EP8053" s="12"/>
      <c r="EQ8053" s="12"/>
      <c r="ER8053" s="12"/>
      <c r="ES8053" s="12"/>
      <c r="ET8053" s="12"/>
      <c r="EU8053" s="12"/>
      <c r="EV8053" s="12"/>
      <c r="EW8053" s="12"/>
      <c r="EX8053" s="12"/>
      <c r="EY8053" s="12"/>
      <c r="EZ8053" s="12"/>
      <c r="FA8053" s="12"/>
      <c r="FB8053" s="12"/>
      <c r="FC8053" s="12"/>
      <c r="FD8053" s="12"/>
      <c r="FE8053" s="12"/>
      <c r="FF8053" s="12"/>
      <c r="FG8053" s="12"/>
      <c r="FH8053" s="12"/>
      <c r="FI8053" s="12"/>
      <c r="FJ8053" s="12"/>
      <c r="FK8053" s="12"/>
      <c r="FL8053" s="12"/>
      <c r="FM8053" s="12"/>
      <c r="FN8053" s="12"/>
      <c r="FO8053" s="12"/>
      <c r="FP8053" s="12"/>
      <c r="FQ8053" s="12"/>
      <c r="FR8053" s="12"/>
      <c r="FS8053" s="12"/>
      <c r="FT8053" s="12"/>
      <c r="FU8053" s="12"/>
      <c r="FV8053" s="12"/>
      <c r="FW8053" s="12"/>
      <c r="FX8053" s="12"/>
      <c r="FY8053" s="12"/>
      <c r="FZ8053" s="12"/>
      <c r="GA8053" s="12"/>
      <c r="GB8053" s="12"/>
      <c r="GC8053" s="12"/>
      <c r="GD8053" s="12"/>
      <c r="GE8053" s="12"/>
      <c r="GF8053" s="12"/>
      <c r="GG8053" s="12"/>
      <c r="GH8053" s="12"/>
      <c r="GI8053" s="12"/>
      <c r="GJ8053" s="12"/>
      <c r="GK8053" s="12"/>
      <c r="GL8053" s="12"/>
      <c r="GM8053" s="12"/>
      <c r="GN8053" s="12"/>
      <c r="GO8053" s="12"/>
      <c r="GP8053" s="12"/>
      <c r="GQ8053" s="12"/>
      <c r="GR8053" s="12"/>
      <c r="GS8053" s="12"/>
      <c r="GT8053" s="12"/>
      <c r="GU8053" s="12"/>
      <c r="GV8053" s="12"/>
      <c r="GW8053" s="12"/>
      <c r="GX8053" s="12"/>
      <c r="GY8053" s="12"/>
    </row>
  </sheetData>
  <mergeCells count="24">
    <mergeCell ref="G14:I14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G26:I26"/>
    <mergeCell ref="G27:I27"/>
    <mergeCell ref="G28:I28"/>
    <mergeCell ref="G34:I34"/>
    <mergeCell ref="A2:A3"/>
    <mergeCell ref="B2:B3"/>
    <mergeCell ref="C2:C3"/>
    <mergeCell ref="D2:D3"/>
    <mergeCell ref="E2:E3"/>
    <mergeCell ref="F2:F3"/>
    <mergeCell ref="J2:J3"/>
    <mergeCell ref="K2:K3"/>
  </mergeCells>
  <printOptions horizontalCentered="1"/>
  <pageMargins left="0.707638888888889" right="0.707638888888889" top="0.747916666666667" bottom="0.747916666666667" header="0.313888888888889" footer="0.313888888888889"/>
  <pageSetup paperSize="9" scale="72" fitToHeight="0" orientation="portrait"/>
  <headerFooter alignWithMargins="0">
    <oddHeader>&amp;C&amp;"楷体_GB2312,常规"&amp;20总(综合)概算表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Y8192"/>
  <sheetViews>
    <sheetView showGridLines="0" showZeros="0" tabSelected="1" zoomScale="85" zoomScaleNormal="85" defaultGridColor="0" colorId="22" workbookViewId="0">
      <pane ySplit="3" topLeftCell="A4" activePane="bottomLeft" state="frozen"/>
      <selection/>
      <selection pane="bottomLeft" activeCell="F10" sqref="F10"/>
    </sheetView>
  </sheetViews>
  <sheetFormatPr defaultColWidth="14.3833333333333" defaultRowHeight="23.25"/>
  <cols>
    <col min="1" max="1" width="7.75" style="6" customWidth="1"/>
    <col min="2" max="2" width="27.1333333333333" style="7" customWidth="1"/>
    <col min="3" max="3" width="13.1333333333333" style="5" customWidth="1"/>
    <col min="4" max="4" width="13.3833333333333" style="141" customWidth="1"/>
    <col min="5" max="5" width="14.5" style="12" customWidth="1"/>
    <col min="6" max="6" width="13.8833333333333" style="84" customWidth="1"/>
    <col min="7" max="7" width="9.25" style="5" customWidth="1"/>
    <col min="8" max="8" width="13.8833333333333" style="142" customWidth="1"/>
    <col min="9" max="9" width="10" style="5" customWidth="1"/>
    <col min="10" max="10" width="13.25" style="5" hidden="1" customWidth="1"/>
    <col min="11" max="11" width="19" style="12" customWidth="1"/>
    <col min="12" max="12" width="15.6333333333333" style="12" customWidth="1"/>
    <col min="13" max="13" width="16.1333333333333" style="12" customWidth="1"/>
    <col min="14" max="14" width="16.5" style="12" customWidth="1"/>
    <col min="15" max="15" width="13.3833333333333" style="12" customWidth="1"/>
    <col min="16" max="16384" width="14.3833333333333" style="12"/>
  </cols>
  <sheetData>
    <row r="1" s="1" customFormat="1" ht="21" customHeight="1" spans="1:10">
      <c r="A1" s="13" t="s">
        <v>168</v>
      </c>
      <c r="B1" s="14" t="s">
        <v>176</v>
      </c>
      <c r="C1" s="143"/>
      <c r="D1" s="144" t="str">
        <f>"总建筑面积："&amp;ROUND(H175,0)&amp;""</f>
        <v>总建筑面积：51637</v>
      </c>
      <c r="E1" s="145" t="s">
        <v>177</v>
      </c>
      <c r="F1" s="17" t="str">
        <f>""&amp;ROUND(F175,-4)/10000&amp;"万元"</f>
        <v>30753万元</v>
      </c>
      <c r="G1" s="16" t="s">
        <v>178</v>
      </c>
      <c r="H1" s="56">
        <f>I175</f>
        <v>5955.64173583112</v>
      </c>
      <c r="I1" s="17" t="s">
        <v>179</v>
      </c>
      <c r="J1" s="16"/>
    </row>
    <row r="2" ht="18" customHeight="1" spans="1:11">
      <c r="A2" s="18" t="s">
        <v>2</v>
      </c>
      <c r="B2" s="19" t="s">
        <v>3</v>
      </c>
      <c r="C2" s="19" t="s">
        <v>170</v>
      </c>
      <c r="D2" s="19" t="s">
        <v>171</v>
      </c>
      <c r="E2" s="19" t="s">
        <v>172</v>
      </c>
      <c r="F2" s="19" t="s">
        <v>173</v>
      </c>
      <c r="G2" s="24" t="s">
        <v>8</v>
      </c>
      <c r="H2" s="58"/>
      <c r="I2" s="59"/>
      <c r="J2" s="155" t="s">
        <v>9</v>
      </c>
      <c r="K2" s="156"/>
    </row>
    <row r="3" ht="19.5" customHeight="1" spans="1:11">
      <c r="A3" s="25"/>
      <c r="B3" s="26"/>
      <c r="C3" s="26"/>
      <c r="D3" s="26"/>
      <c r="E3" s="26"/>
      <c r="F3" s="26"/>
      <c r="G3" s="28" t="s">
        <v>10</v>
      </c>
      <c r="H3" s="62" t="s">
        <v>11</v>
      </c>
      <c r="I3" s="29" t="s">
        <v>174</v>
      </c>
      <c r="J3" s="155"/>
      <c r="K3" s="156"/>
    </row>
    <row r="4" ht="24.95" customHeight="1" spans="1:10">
      <c r="A4" s="31" t="s">
        <v>13</v>
      </c>
      <c r="B4" s="32" t="s">
        <v>14</v>
      </c>
      <c r="C4" s="146"/>
      <c r="D4" s="146"/>
      <c r="E4" s="146"/>
      <c r="F4" s="146"/>
      <c r="G4" s="32"/>
      <c r="H4" s="65"/>
      <c r="I4" s="34"/>
      <c r="J4" s="157"/>
    </row>
    <row r="5" ht="24.95" customHeight="1" spans="1:10">
      <c r="A5" s="31" t="s">
        <v>18</v>
      </c>
      <c r="B5" s="32" t="s">
        <v>19</v>
      </c>
      <c r="C5" s="147">
        <f t="shared" ref="C5:F5" si="0">C6+C13+C21</f>
        <v>28944030</v>
      </c>
      <c r="D5" s="147">
        <f t="shared" si="0"/>
        <v>1597755</v>
      </c>
      <c r="E5" s="147">
        <f t="shared" si="0"/>
        <v>7198008</v>
      </c>
      <c r="F5" s="147">
        <f t="shared" si="0"/>
        <v>37739793</v>
      </c>
      <c r="G5" s="238" t="s">
        <v>175</v>
      </c>
      <c r="H5" s="69">
        <v>6243.74</v>
      </c>
      <c r="I5" s="37">
        <f t="shared" ref="I5:I10" si="1">F5/H5</f>
        <v>6044.4209720456</v>
      </c>
      <c r="J5" s="158"/>
    </row>
    <row r="6" ht="24.95" customHeight="1" spans="1:10">
      <c r="A6" s="38">
        <v>1</v>
      </c>
      <c r="B6" s="32" t="s">
        <v>20</v>
      </c>
      <c r="C6" s="147">
        <f t="shared" ref="C6:F6" si="2">SUM(C7:C11)</f>
        <v>28196435</v>
      </c>
      <c r="D6" s="147">
        <f t="shared" si="2"/>
        <v>0</v>
      </c>
      <c r="E6" s="147">
        <f t="shared" si="2"/>
        <v>0</v>
      </c>
      <c r="F6" s="147">
        <f t="shared" si="2"/>
        <v>28196435</v>
      </c>
      <c r="G6" s="238" t="s">
        <v>175</v>
      </c>
      <c r="H6" s="69">
        <f>H5</f>
        <v>6243.74</v>
      </c>
      <c r="I6" s="37">
        <f t="shared" si="1"/>
        <v>4515.95277830275</v>
      </c>
      <c r="J6" s="158"/>
    </row>
    <row r="7" s="3" customFormat="1" ht="24.95" customHeight="1" spans="1:10">
      <c r="A7" s="39">
        <v>1.1</v>
      </c>
      <c r="B7" s="40" t="s">
        <v>21</v>
      </c>
      <c r="C7" s="148">
        <f t="shared" ref="C7:C11" si="3">F7</f>
        <v>1880000</v>
      </c>
      <c r="D7" s="148"/>
      <c r="E7" s="148"/>
      <c r="F7" s="148">
        <f>H7*I7</f>
        <v>1880000</v>
      </c>
      <c r="G7" s="237" t="s">
        <v>22</v>
      </c>
      <c r="H7" s="73">
        <v>376</v>
      </c>
      <c r="I7" s="43">
        <v>5000</v>
      </c>
      <c r="J7" s="166"/>
    </row>
    <row r="8" ht="24.95" customHeight="1" spans="1:10">
      <c r="A8" s="39">
        <v>1.2</v>
      </c>
      <c r="B8" s="40" t="s">
        <v>23</v>
      </c>
      <c r="C8" s="148">
        <f t="shared" si="3"/>
        <v>1853264</v>
      </c>
      <c r="D8" s="149"/>
      <c r="E8" s="150"/>
      <c r="F8" s="148">
        <v>1853264</v>
      </c>
      <c r="G8" s="237" t="s">
        <v>15</v>
      </c>
      <c r="H8" s="73">
        <f>H5</f>
        <v>6243.74</v>
      </c>
      <c r="I8" s="43">
        <f t="shared" si="1"/>
        <v>296.819534445701</v>
      </c>
      <c r="J8" s="158"/>
    </row>
    <row r="9" ht="24.95" customHeight="1" spans="1:11">
      <c r="A9" s="39">
        <v>1.3</v>
      </c>
      <c r="B9" s="40" t="s">
        <v>24</v>
      </c>
      <c r="C9" s="148">
        <f t="shared" si="3"/>
        <v>20751113</v>
      </c>
      <c r="D9" s="149"/>
      <c r="E9" s="150"/>
      <c r="F9" s="148">
        <v>20751113</v>
      </c>
      <c r="G9" s="237" t="s">
        <v>15</v>
      </c>
      <c r="H9" s="73">
        <f>H6</f>
        <v>6243.74</v>
      </c>
      <c r="I9" s="43">
        <f t="shared" si="1"/>
        <v>3323.50690451556</v>
      </c>
      <c r="J9" s="161" t="s">
        <v>180</v>
      </c>
      <c r="K9" s="162"/>
    </row>
    <row r="10" ht="24.95" customHeight="1" spans="1:11">
      <c r="A10" s="39">
        <v>1.4</v>
      </c>
      <c r="B10" s="40" t="s">
        <v>25</v>
      </c>
      <c r="C10" s="148">
        <f t="shared" si="3"/>
        <v>1737273</v>
      </c>
      <c r="D10" s="149"/>
      <c r="E10" s="150"/>
      <c r="F10" s="148">
        <v>1737273</v>
      </c>
      <c r="G10" s="237" t="s">
        <v>15</v>
      </c>
      <c r="H10" s="73">
        <f>+H9</f>
        <v>6243.74</v>
      </c>
      <c r="I10" s="43">
        <f t="shared" si="1"/>
        <v>278.242367555343</v>
      </c>
      <c r="J10" s="161" t="s">
        <v>180</v>
      </c>
      <c r="K10" s="162"/>
    </row>
    <row r="11" ht="24.95" customHeight="1" spans="1:12">
      <c r="A11" s="39">
        <v>1.5</v>
      </c>
      <c r="B11" s="40" t="s">
        <v>26</v>
      </c>
      <c r="C11" s="148">
        <f t="shared" si="3"/>
        <v>1974785</v>
      </c>
      <c r="D11" s="149"/>
      <c r="E11" s="150"/>
      <c r="F11" s="148">
        <v>1974785</v>
      </c>
      <c r="G11" s="237" t="s">
        <v>15</v>
      </c>
      <c r="H11" s="73">
        <f>H6</f>
        <v>6243.74</v>
      </c>
      <c r="I11" s="43">
        <f t="shared" ref="I11" si="4">F11/H11</f>
        <v>316.282388440262</v>
      </c>
      <c r="J11" s="163"/>
      <c r="K11" s="164"/>
      <c r="L11" s="84"/>
    </row>
    <row r="12" ht="24.95" customHeight="1" spans="1:13">
      <c r="A12" s="39"/>
      <c r="B12" s="40"/>
      <c r="C12" s="148"/>
      <c r="D12" s="148"/>
      <c r="E12" s="148"/>
      <c r="F12" s="148"/>
      <c r="G12" s="42"/>
      <c r="H12" s="73"/>
      <c r="I12" s="43"/>
      <c r="J12" s="166"/>
      <c r="L12" s="84"/>
      <c r="M12" s="84"/>
    </row>
    <row r="13" ht="24.95" customHeight="1" spans="1:13">
      <c r="A13" s="38">
        <v>2</v>
      </c>
      <c r="B13" s="32" t="s">
        <v>27</v>
      </c>
      <c r="C13" s="147">
        <f t="shared" ref="C13:F13" si="5">SUM(C14:C19)</f>
        <v>0</v>
      </c>
      <c r="D13" s="147">
        <f t="shared" si="5"/>
        <v>1362203</v>
      </c>
      <c r="E13" s="147">
        <f t="shared" si="5"/>
        <v>6541211</v>
      </c>
      <c r="F13" s="147">
        <f t="shared" si="5"/>
        <v>7903414</v>
      </c>
      <c r="G13" s="238" t="s">
        <v>175</v>
      </c>
      <c r="H13" s="69">
        <f>H6</f>
        <v>6243.74</v>
      </c>
      <c r="I13" s="37">
        <f t="shared" ref="I13:I19" si="6">F13/H13</f>
        <v>1265.81407938191</v>
      </c>
      <c r="J13" s="158"/>
      <c r="L13" s="84"/>
      <c r="M13" s="84"/>
    </row>
    <row r="14" ht="24.95" customHeight="1" spans="1:12">
      <c r="A14" s="39">
        <v>2.1</v>
      </c>
      <c r="B14" s="40" t="s">
        <v>28</v>
      </c>
      <c r="C14" s="148"/>
      <c r="D14" s="151">
        <v>352198</v>
      </c>
      <c r="E14" s="148">
        <f t="shared" ref="E14:E19" si="7">F14-D14</f>
        <v>470966</v>
      </c>
      <c r="F14" s="148">
        <v>823164</v>
      </c>
      <c r="G14" s="237" t="s">
        <v>15</v>
      </c>
      <c r="H14" s="73">
        <f>H13</f>
        <v>6243.74</v>
      </c>
      <c r="I14" s="43">
        <f t="shared" si="6"/>
        <v>131.838289230493</v>
      </c>
      <c r="J14" s="166"/>
      <c r="L14" s="84"/>
    </row>
    <row r="15" ht="24.95" customHeight="1" spans="1:12">
      <c r="A15" s="39">
        <v>2.2</v>
      </c>
      <c r="B15" s="40" t="s">
        <v>29</v>
      </c>
      <c r="C15" s="150"/>
      <c r="D15" s="151">
        <v>244828</v>
      </c>
      <c r="E15" s="148">
        <f t="shared" si="7"/>
        <v>872822</v>
      </c>
      <c r="F15" s="148">
        <v>1117650</v>
      </c>
      <c r="G15" s="237" t="s">
        <v>15</v>
      </c>
      <c r="H15" s="73">
        <f>H13</f>
        <v>6243.74</v>
      </c>
      <c r="I15" s="43">
        <f t="shared" si="6"/>
        <v>179.003289694958</v>
      </c>
      <c r="J15" s="166"/>
      <c r="L15" s="84"/>
    </row>
    <row r="16" ht="24.95" customHeight="1" spans="1:12">
      <c r="A16" s="39">
        <v>2.3</v>
      </c>
      <c r="B16" s="40" t="s">
        <v>30</v>
      </c>
      <c r="C16" s="150"/>
      <c r="D16" s="151">
        <v>464056</v>
      </c>
      <c r="E16" s="148">
        <f t="shared" si="7"/>
        <v>739963</v>
      </c>
      <c r="F16" s="148">
        <v>1204019</v>
      </c>
      <c r="G16" s="237" t="s">
        <v>15</v>
      </c>
      <c r="H16" s="73">
        <f>H13</f>
        <v>6243.74</v>
      </c>
      <c r="I16" s="43">
        <f t="shared" si="6"/>
        <v>192.836184722618</v>
      </c>
      <c r="J16" s="166"/>
      <c r="L16" s="84"/>
    </row>
    <row r="17" ht="24.95" customHeight="1" spans="1:13">
      <c r="A17" s="39">
        <v>2.4</v>
      </c>
      <c r="B17" s="40" t="s">
        <v>31</v>
      </c>
      <c r="C17" s="150"/>
      <c r="D17" s="151">
        <v>301121</v>
      </c>
      <c r="E17" s="148">
        <f t="shared" si="7"/>
        <v>2520146</v>
      </c>
      <c r="F17" s="148">
        <v>2821267</v>
      </c>
      <c r="G17" s="237" t="s">
        <v>15</v>
      </c>
      <c r="H17" s="73">
        <f>H13</f>
        <v>6243.74</v>
      </c>
      <c r="I17" s="43">
        <f t="shared" si="6"/>
        <v>451.855298266744</v>
      </c>
      <c r="J17" s="166"/>
      <c r="K17" s="168"/>
      <c r="L17" s="84">
        <f>F17+F18+F19+F25+F40+F41+F42+F43+F44+F61+F62+F63+F78+F79+F80+F81+F100+F101+F102+F120+F121+F122+F127+F128+F129+F151+F152+F153+图书馆新馆!F154</f>
        <v>28974481</v>
      </c>
      <c r="M17" s="84">
        <f>L17+艺术学院二期!L17+学生公寓!L85</f>
        <v>45867658</v>
      </c>
    </row>
    <row r="18" ht="24.95" customHeight="1" spans="1:12">
      <c r="A18" s="39">
        <v>2.5</v>
      </c>
      <c r="B18" s="40" t="s">
        <v>32</v>
      </c>
      <c r="C18" s="150"/>
      <c r="D18" s="151"/>
      <c r="E18" s="148">
        <f t="shared" si="7"/>
        <v>624417</v>
      </c>
      <c r="F18" s="148">
        <v>624417</v>
      </c>
      <c r="G18" s="237" t="s">
        <v>15</v>
      </c>
      <c r="H18" s="73">
        <f>H16</f>
        <v>6243.74</v>
      </c>
      <c r="I18" s="43">
        <f t="shared" si="6"/>
        <v>100.006886897917</v>
      </c>
      <c r="J18" s="166"/>
      <c r="K18" s="169"/>
      <c r="L18" s="84"/>
    </row>
    <row r="19" ht="24.95" customHeight="1" spans="1:12">
      <c r="A19" s="39">
        <v>2.6</v>
      </c>
      <c r="B19" s="40" t="s">
        <v>33</v>
      </c>
      <c r="C19" s="150"/>
      <c r="D19" s="151"/>
      <c r="E19" s="148">
        <f t="shared" si="7"/>
        <v>1312897</v>
      </c>
      <c r="F19" s="148">
        <v>1312897</v>
      </c>
      <c r="G19" s="237" t="s">
        <v>15</v>
      </c>
      <c r="H19" s="73">
        <f>H13</f>
        <v>6243.74</v>
      </c>
      <c r="I19" s="43">
        <f t="shared" si="6"/>
        <v>210.274130569178</v>
      </c>
      <c r="J19" s="166"/>
      <c r="K19" s="169"/>
      <c r="L19" s="84"/>
    </row>
    <row r="20" ht="24.95" customHeight="1" spans="1:10">
      <c r="A20" s="39"/>
      <c r="B20" s="40"/>
      <c r="C20" s="148"/>
      <c r="D20" s="151"/>
      <c r="E20" s="148"/>
      <c r="F20" s="148"/>
      <c r="G20" s="42"/>
      <c r="H20" s="73"/>
      <c r="I20" s="43"/>
      <c r="J20" s="161"/>
    </row>
    <row r="21" ht="24.95" customHeight="1" spans="1:13">
      <c r="A21" s="38">
        <v>3</v>
      </c>
      <c r="B21" s="32" t="s">
        <v>34</v>
      </c>
      <c r="C21" s="146">
        <f t="shared" ref="C21:F21" si="8">SUM(C22:C25)</f>
        <v>747595</v>
      </c>
      <c r="D21" s="146">
        <f t="shared" si="8"/>
        <v>235552</v>
      </c>
      <c r="E21" s="146">
        <f t="shared" si="8"/>
        <v>656797</v>
      </c>
      <c r="F21" s="146">
        <f t="shared" si="8"/>
        <v>1639944</v>
      </c>
      <c r="G21" s="238" t="s">
        <v>175</v>
      </c>
      <c r="H21" s="69">
        <v>4799.87</v>
      </c>
      <c r="I21" s="37">
        <f t="shared" ref="I21:I23" si="9">F21/H21</f>
        <v>341.664253406863</v>
      </c>
      <c r="J21" s="158"/>
      <c r="L21" s="84"/>
      <c r="M21" s="84"/>
    </row>
    <row r="22" ht="24.95" customHeight="1" spans="1:12">
      <c r="A22" s="39">
        <v>3.1</v>
      </c>
      <c r="B22" s="40" t="s">
        <v>35</v>
      </c>
      <c r="C22" s="148">
        <f>F22</f>
        <v>747595</v>
      </c>
      <c r="D22" s="151"/>
      <c r="E22" s="148"/>
      <c r="F22" s="148">
        <v>747595</v>
      </c>
      <c r="G22" s="237" t="s">
        <v>15</v>
      </c>
      <c r="H22" s="73">
        <f>H21</f>
        <v>4799.87</v>
      </c>
      <c r="I22" s="43">
        <f t="shared" si="9"/>
        <v>155.753176648534</v>
      </c>
      <c r="J22" s="166"/>
      <c r="L22" s="84"/>
    </row>
    <row r="23" ht="24.95" customHeight="1" spans="1:12">
      <c r="A23" s="39">
        <v>3.2</v>
      </c>
      <c r="B23" s="40" t="s">
        <v>28</v>
      </c>
      <c r="C23" s="148"/>
      <c r="D23" s="151">
        <v>15517</v>
      </c>
      <c r="E23" s="148">
        <f t="shared" ref="E23:E24" si="10">F23-D23</f>
        <v>180478</v>
      </c>
      <c r="F23" s="151">
        <v>195995</v>
      </c>
      <c r="G23" s="237" t="s">
        <v>15</v>
      </c>
      <c r="H23" s="73">
        <v>4799.87</v>
      </c>
      <c r="I23" s="43">
        <f t="shared" si="9"/>
        <v>40.8333975711842</v>
      </c>
      <c r="J23" s="166"/>
      <c r="L23" s="84"/>
    </row>
    <row r="24" ht="24.95" customHeight="1" spans="1:12">
      <c r="A24" s="39">
        <v>3.3</v>
      </c>
      <c r="B24" s="40" t="s">
        <v>30</v>
      </c>
      <c r="C24" s="148"/>
      <c r="D24" s="151">
        <v>208397</v>
      </c>
      <c r="E24" s="148">
        <f t="shared" si="10"/>
        <v>442890</v>
      </c>
      <c r="F24" s="148">
        <v>651287</v>
      </c>
      <c r="G24" s="237" t="s">
        <v>15</v>
      </c>
      <c r="H24" s="73">
        <v>4799.87</v>
      </c>
      <c r="I24" s="43">
        <f t="shared" ref="I24:I25" si="11">F24/H24</f>
        <v>135.688466562636</v>
      </c>
      <c r="J24" s="166"/>
      <c r="L24" s="84"/>
    </row>
    <row r="25" ht="24.95" customHeight="1" spans="1:12">
      <c r="A25" s="39">
        <v>3.4</v>
      </c>
      <c r="B25" s="40" t="s">
        <v>31</v>
      </c>
      <c r="C25" s="148"/>
      <c r="D25" s="151">
        <v>11638</v>
      </c>
      <c r="E25" s="148">
        <f t="shared" ref="E25" si="12">F25-D25</f>
        <v>33429</v>
      </c>
      <c r="F25" s="148">
        <v>45067</v>
      </c>
      <c r="G25" s="237" t="s">
        <v>15</v>
      </c>
      <c r="H25" s="73">
        <v>4799.87</v>
      </c>
      <c r="I25" s="43">
        <f t="shared" si="11"/>
        <v>9.38921262450858</v>
      </c>
      <c r="J25" s="166"/>
      <c r="L25" s="84"/>
    </row>
    <row r="26" ht="24.95" customHeight="1" spans="1:10">
      <c r="A26" s="39"/>
      <c r="B26" s="40"/>
      <c r="C26" s="148"/>
      <c r="D26" s="151"/>
      <c r="E26" s="148"/>
      <c r="F26" s="148"/>
      <c r="G26" s="42"/>
      <c r="H26" s="73"/>
      <c r="I26" s="43"/>
      <c r="J26" s="161"/>
    </row>
    <row r="27" ht="24.95" customHeight="1" spans="1:10">
      <c r="A27" s="31" t="s">
        <v>36</v>
      </c>
      <c r="B27" s="32" t="s">
        <v>37</v>
      </c>
      <c r="C27" s="147">
        <f>C28+C36+C46</f>
        <v>89794731</v>
      </c>
      <c r="D27" s="147">
        <f t="shared" ref="D27:F27" si="13">D28+D36+D46</f>
        <v>10320926</v>
      </c>
      <c r="E27" s="147">
        <f t="shared" si="13"/>
        <v>23730545</v>
      </c>
      <c r="F27" s="147">
        <f t="shared" si="13"/>
        <v>123846202</v>
      </c>
      <c r="G27" s="238" t="s">
        <v>175</v>
      </c>
      <c r="H27" s="69">
        <v>27969.43</v>
      </c>
      <c r="I27" s="37">
        <f t="shared" ref="I27:I31" si="14">F27/H27</f>
        <v>4427.91297498733</v>
      </c>
      <c r="J27" s="158"/>
    </row>
    <row r="28" ht="24.95" customHeight="1" spans="1:10">
      <c r="A28" s="38">
        <v>1</v>
      </c>
      <c r="B28" s="32" t="s">
        <v>20</v>
      </c>
      <c r="C28" s="147">
        <f t="shared" ref="C28:F28" si="15">SUM(C29:C34)</f>
        <v>89794731</v>
      </c>
      <c r="D28" s="147">
        <f t="shared" si="15"/>
        <v>0</v>
      </c>
      <c r="E28" s="147">
        <f t="shared" si="15"/>
        <v>0</v>
      </c>
      <c r="F28" s="147">
        <f t="shared" si="15"/>
        <v>89794731</v>
      </c>
      <c r="G28" s="238" t="s">
        <v>175</v>
      </c>
      <c r="H28" s="69">
        <f>H27</f>
        <v>27969.43</v>
      </c>
      <c r="I28" s="37">
        <f t="shared" si="14"/>
        <v>3210.45981273126</v>
      </c>
      <c r="J28" s="158"/>
    </row>
    <row r="29" ht="24.95" customHeight="1" spans="1:11">
      <c r="A29" s="39">
        <v>1.1</v>
      </c>
      <c r="B29" s="40" t="s">
        <v>24</v>
      </c>
      <c r="C29" s="148">
        <f t="shared" ref="C29:C34" si="16">F29</f>
        <v>641139</v>
      </c>
      <c r="D29" s="149"/>
      <c r="E29" s="150"/>
      <c r="F29" s="148">
        <v>641139</v>
      </c>
      <c r="G29" s="237" t="s">
        <v>15</v>
      </c>
      <c r="H29" s="73">
        <f>H28</f>
        <v>27969.43</v>
      </c>
      <c r="I29" s="43">
        <f t="shared" si="14"/>
        <v>22.9228482668399</v>
      </c>
      <c r="J29" s="161" t="s">
        <v>180</v>
      </c>
      <c r="K29" s="162"/>
    </row>
    <row r="30" ht="24.95" customHeight="1" spans="1:11">
      <c r="A30" s="39">
        <v>1.2</v>
      </c>
      <c r="B30" s="40" t="s">
        <v>38</v>
      </c>
      <c r="C30" s="148">
        <f t="shared" si="16"/>
        <v>44124543</v>
      </c>
      <c r="D30" s="149"/>
      <c r="E30" s="150"/>
      <c r="F30" s="148">
        <v>44124543</v>
      </c>
      <c r="G30" s="237" t="s">
        <v>15</v>
      </c>
      <c r="H30" s="73">
        <f>H28</f>
        <v>27969.43</v>
      </c>
      <c r="I30" s="43">
        <f t="shared" si="14"/>
        <v>1577.59893569515</v>
      </c>
      <c r="J30" s="161"/>
      <c r="K30" s="162"/>
    </row>
    <row r="31" ht="24.95" customHeight="1" spans="1:11">
      <c r="A31" s="39">
        <v>1.3</v>
      </c>
      <c r="B31" s="40" t="s">
        <v>25</v>
      </c>
      <c r="C31" s="148">
        <f t="shared" si="16"/>
        <v>13802334</v>
      </c>
      <c r="D31" s="149"/>
      <c r="E31" s="150"/>
      <c r="F31" s="148">
        <v>13802334</v>
      </c>
      <c r="G31" s="237" t="s">
        <v>15</v>
      </c>
      <c r="H31" s="73">
        <f>+H29</f>
        <v>27969.43</v>
      </c>
      <c r="I31" s="43">
        <f t="shared" si="14"/>
        <v>493.479273621236</v>
      </c>
      <c r="J31" s="161" t="s">
        <v>180</v>
      </c>
      <c r="K31" s="162"/>
    </row>
    <row r="32" ht="24.95" customHeight="1" spans="1:12">
      <c r="A32" s="39">
        <v>1.4</v>
      </c>
      <c r="B32" s="40" t="s">
        <v>26</v>
      </c>
      <c r="C32" s="148">
        <f t="shared" si="16"/>
        <v>14308759</v>
      </c>
      <c r="D32" s="149"/>
      <c r="E32" s="150"/>
      <c r="F32" s="148">
        <v>14308759</v>
      </c>
      <c r="G32" s="237" t="s">
        <v>15</v>
      </c>
      <c r="H32" s="73">
        <f>H29-H33</f>
        <v>26366.58</v>
      </c>
      <c r="I32" s="43">
        <f t="shared" ref="I32" si="17">F32/H32</f>
        <v>542.685437398404</v>
      </c>
      <c r="J32" s="163"/>
      <c r="K32" s="164"/>
      <c r="L32" s="84"/>
    </row>
    <row r="33" s="170" customFormat="1" ht="24.95" customHeight="1" spans="1:12">
      <c r="A33" s="39">
        <v>1.5</v>
      </c>
      <c r="B33" s="40" t="s">
        <v>39</v>
      </c>
      <c r="C33" s="148">
        <f t="shared" si="16"/>
        <v>1923420</v>
      </c>
      <c r="D33" s="149"/>
      <c r="E33" s="150"/>
      <c r="F33" s="148">
        <f>H33*I33</f>
        <v>1923420</v>
      </c>
      <c r="G33" s="237" t="s">
        <v>15</v>
      </c>
      <c r="H33" s="73">
        <v>1602.85</v>
      </c>
      <c r="I33" s="43">
        <v>1200</v>
      </c>
      <c r="J33" s="172"/>
      <c r="K33" s="173"/>
      <c r="L33" s="174"/>
    </row>
    <row r="34" ht="24.95" customHeight="1" spans="1:10">
      <c r="A34" s="39">
        <v>1.6</v>
      </c>
      <c r="B34" s="40" t="s">
        <v>40</v>
      </c>
      <c r="C34" s="148">
        <f t="shared" si="16"/>
        <v>14994536</v>
      </c>
      <c r="D34" s="149"/>
      <c r="E34" s="150"/>
      <c r="F34" s="148">
        <v>14994536</v>
      </c>
      <c r="G34" s="237" t="s">
        <v>15</v>
      </c>
      <c r="H34" s="73">
        <f>H27</f>
        <v>27969.43</v>
      </c>
      <c r="I34" s="43">
        <f>F34/H34</f>
        <v>536.10445404143</v>
      </c>
      <c r="J34" s="161"/>
    </row>
    <row r="35" ht="24.95" customHeight="1" spans="1:10">
      <c r="A35" s="39"/>
      <c r="B35" s="40"/>
      <c r="C35" s="148"/>
      <c r="D35" s="149"/>
      <c r="E35" s="150"/>
      <c r="F35" s="148"/>
      <c r="G35" s="42"/>
      <c r="H35" s="73"/>
      <c r="I35" s="43"/>
      <c r="J35" s="166"/>
    </row>
    <row r="36" ht="24.95" customHeight="1" spans="1:13">
      <c r="A36" s="38">
        <v>2</v>
      </c>
      <c r="B36" s="32" t="s">
        <v>27</v>
      </c>
      <c r="C36" s="147">
        <f>SUM(C37:C44)</f>
        <v>0</v>
      </c>
      <c r="D36" s="147">
        <f t="shared" ref="D36:F36" si="18">SUM(D37:D44)</f>
        <v>10320926</v>
      </c>
      <c r="E36" s="147">
        <f t="shared" si="18"/>
        <v>23730545</v>
      </c>
      <c r="F36" s="147">
        <f t="shared" si="18"/>
        <v>34051471</v>
      </c>
      <c r="G36" s="238" t="s">
        <v>175</v>
      </c>
      <c r="H36" s="69">
        <f>H27</f>
        <v>27969.43</v>
      </c>
      <c r="I36" s="37">
        <f t="shared" ref="I36:I44" si="19">F36/H36</f>
        <v>1217.45316225608</v>
      </c>
      <c r="J36" s="158"/>
      <c r="L36" s="84"/>
      <c r="M36" s="84"/>
    </row>
    <row r="37" ht="24.95" customHeight="1" spans="1:12">
      <c r="A37" s="39">
        <v>2.1</v>
      </c>
      <c r="B37" s="40" t="s">
        <v>28</v>
      </c>
      <c r="C37" s="148"/>
      <c r="D37" s="151">
        <v>0</v>
      </c>
      <c r="E37" s="148">
        <f t="shared" ref="E37:E44" si="20">F37-D37</f>
        <v>1524943</v>
      </c>
      <c r="F37" s="148">
        <v>1524943</v>
      </c>
      <c r="G37" s="237" t="s">
        <v>15</v>
      </c>
      <c r="H37" s="73">
        <f>H36</f>
        <v>27969.43</v>
      </c>
      <c r="I37" s="43">
        <f t="shared" si="19"/>
        <v>54.5217760962594</v>
      </c>
      <c r="J37" s="166"/>
      <c r="L37" s="84"/>
    </row>
    <row r="38" ht="24.95" customHeight="1" spans="1:12">
      <c r="A38" s="39">
        <v>2.2</v>
      </c>
      <c r="B38" s="40" t="s">
        <v>29</v>
      </c>
      <c r="C38" s="150"/>
      <c r="D38" s="151"/>
      <c r="E38" s="148">
        <f t="shared" si="20"/>
        <v>2563424</v>
      </c>
      <c r="F38" s="148">
        <v>2563424</v>
      </c>
      <c r="G38" s="237" t="s">
        <v>15</v>
      </c>
      <c r="H38" s="73">
        <f>H36</f>
        <v>27969.43</v>
      </c>
      <c r="I38" s="43">
        <f t="shared" si="19"/>
        <v>91.6509203083509</v>
      </c>
      <c r="J38" s="166"/>
      <c r="L38" s="84"/>
    </row>
    <row r="39" ht="24.95" customHeight="1" spans="1:12">
      <c r="A39" s="39">
        <v>2.3</v>
      </c>
      <c r="B39" s="40" t="s">
        <v>41</v>
      </c>
      <c r="C39" s="150"/>
      <c r="D39" s="151">
        <v>7053426</v>
      </c>
      <c r="E39" s="148">
        <f t="shared" si="20"/>
        <v>6375659</v>
      </c>
      <c r="F39" s="148">
        <v>13429085</v>
      </c>
      <c r="G39" s="237" t="s">
        <v>15</v>
      </c>
      <c r="H39" s="73">
        <f>H36</f>
        <v>27969.43</v>
      </c>
      <c r="I39" s="43">
        <f t="shared" si="19"/>
        <v>480.134382431104</v>
      </c>
      <c r="J39" s="166"/>
      <c r="L39" s="84"/>
    </row>
    <row r="40" ht="24.95" customHeight="1" spans="1:12">
      <c r="A40" s="39">
        <v>2.4</v>
      </c>
      <c r="B40" s="40" t="s">
        <v>42</v>
      </c>
      <c r="C40" s="150"/>
      <c r="D40" s="151">
        <v>1650862</v>
      </c>
      <c r="E40" s="148">
        <f t="shared" ref="E40" si="21">F40-D40</f>
        <v>1017828</v>
      </c>
      <c r="F40" s="148">
        <v>2668690</v>
      </c>
      <c r="G40" s="237" t="s">
        <v>43</v>
      </c>
      <c r="H40" s="73">
        <v>3200</v>
      </c>
      <c r="I40" s="43">
        <f t="shared" si="19"/>
        <v>833.965625</v>
      </c>
      <c r="J40" s="166"/>
      <c r="K40" s="168"/>
      <c r="L40" s="84"/>
    </row>
    <row r="41" ht="24.95" customHeight="1" spans="1:12">
      <c r="A41" s="39">
        <v>2.5</v>
      </c>
      <c r="B41" s="40" t="s">
        <v>31</v>
      </c>
      <c r="C41" s="150"/>
      <c r="D41" s="151">
        <v>340776</v>
      </c>
      <c r="E41" s="148">
        <f t="shared" si="20"/>
        <v>6393688</v>
      </c>
      <c r="F41" s="148">
        <v>6734464</v>
      </c>
      <c r="G41" s="237" t="s">
        <v>15</v>
      </c>
      <c r="H41" s="73">
        <f>H36</f>
        <v>27969.43</v>
      </c>
      <c r="I41" s="43">
        <f t="shared" si="19"/>
        <v>240.77945099346</v>
      </c>
      <c r="J41" s="166"/>
      <c r="K41" s="169"/>
      <c r="L41" s="84"/>
    </row>
    <row r="42" ht="24.95" customHeight="1" spans="1:12">
      <c r="A42" s="39">
        <v>2.6</v>
      </c>
      <c r="B42" s="40" t="s">
        <v>32</v>
      </c>
      <c r="C42" s="150"/>
      <c r="D42" s="151"/>
      <c r="E42" s="148">
        <f t="shared" si="20"/>
        <v>1141124</v>
      </c>
      <c r="F42" s="148">
        <v>1141124</v>
      </c>
      <c r="G42" s="237" t="s">
        <v>15</v>
      </c>
      <c r="H42" s="73">
        <f>H39</f>
        <v>27969.43</v>
      </c>
      <c r="I42" s="43">
        <f t="shared" si="19"/>
        <v>40.7989723065504</v>
      </c>
      <c r="J42" s="166"/>
      <c r="K42" s="169"/>
      <c r="L42" s="84"/>
    </row>
    <row r="43" ht="24.95" customHeight="1" spans="1:10">
      <c r="A43" s="39">
        <v>2.7</v>
      </c>
      <c r="B43" s="40" t="s">
        <v>33</v>
      </c>
      <c r="C43" s="150"/>
      <c r="D43" s="151"/>
      <c r="E43" s="148">
        <f t="shared" si="20"/>
        <v>4580798</v>
      </c>
      <c r="F43" s="148">
        <v>4580798</v>
      </c>
      <c r="G43" s="237" t="s">
        <v>15</v>
      </c>
      <c r="H43" s="73">
        <f>H36</f>
        <v>27969.43</v>
      </c>
      <c r="I43" s="43">
        <f t="shared" si="19"/>
        <v>163.778739859911</v>
      </c>
      <c r="J43" s="161"/>
    </row>
    <row r="44" ht="24.95" customHeight="1" spans="1:10">
      <c r="A44" s="39">
        <v>2.8</v>
      </c>
      <c r="B44" s="40" t="s">
        <v>44</v>
      </c>
      <c r="C44" s="148"/>
      <c r="D44" s="151">
        <v>1275862</v>
      </c>
      <c r="E44" s="148">
        <f t="shared" si="20"/>
        <v>133081</v>
      </c>
      <c r="F44" s="148">
        <v>1408943</v>
      </c>
      <c r="G44" s="42" t="s">
        <v>45</v>
      </c>
      <c r="H44" s="42">
        <v>9</v>
      </c>
      <c r="I44" s="43">
        <f t="shared" si="19"/>
        <v>156549.222222222</v>
      </c>
      <c r="J44" s="166"/>
    </row>
    <row r="45" ht="24.95" customHeight="1" spans="1:10">
      <c r="A45" s="39"/>
      <c r="B45" s="40"/>
      <c r="C45" s="151"/>
      <c r="D45" s="151"/>
      <c r="E45" s="150"/>
      <c r="F45" s="148"/>
      <c r="G45" s="42"/>
      <c r="H45" s="73"/>
      <c r="I45" s="43"/>
      <c r="J45" s="166"/>
    </row>
    <row r="46" ht="24.95" hidden="1" customHeight="1" spans="1:13">
      <c r="A46" s="38">
        <v>3</v>
      </c>
      <c r="B46" s="32" t="s">
        <v>46</v>
      </c>
      <c r="C46" s="147">
        <f t="shared" ref="C46:F46" si="22">SUM(C47:C49)</f>
        <v>0</v>
      </c>
      <c r="D46" s="147">
        <f t="shared" si="22"/>
        <v>0</v>
      </c>
      <c r="E46" s="147">
        <f t="shared" si="22"/>
        <v>0</v>
      </c>
      <c r="F46" s="147">
        <f t="shared" si="22"/>
        <v>0</v>
      </c>
      <c r="G46" s="238" t="s">
        <v>175</v>
      </c>
      <c r="H46" s="69">
        <v>693</v>
      </c>
      <c r="I46" s="37">
        <f t="shared" ref="I46" si="23">F46/H46</f>
        <v>0</v>
      </c>
      <c r="J46" s="158"/>
      <c r="L46" s="84"/>
      <c r="M46" s="84"/>
    </row>
    <row r="47" ht="24.95" hidden="1" customHeight="1" spans="1:12">
      <c r="A47" s="39">
        <v>3.1</v>
      </c>
      <c r="B47" s="40" t="s">
        <v>47</v>
      </c>
      <c r="C47" s="148"/>
      <c r="D47" s="151"/>
      <c r="E47" s="148"/>
      <c r="F47" s="148"/>
      <c r="G47" s="237" t="s">
        <v>15</v>
      </c>
      <c r="H47" s="73">
        <f>H46</f>
        <v>693</v>
      </c>
      <c r="I47" s="43">
        <v>1000</v>
      </c>
      <c r="J47" s="166"/>
      <c r="L47" s="84"/>
    </row>
    <row r="48" ht="24.95" hidden="1" customHeight="1" spans="1:12">
      <c r="A48" s="39">
        <v>3.2</v>
      </c>
      <c r="B48" s="40" t="s">
        <v>48</v>
      </c>
      <c r="C48" s="150"/>
      <c r="D48" s="151"/>
      <c r="E48" s="148"/>
      <c r="F48" s="148"/>
      <c r="G48" s="237" t="s">
        <v>15</v>
      </c>
      <c r="H48" s="73">
        <f>H46</f>
        <v>693</v>
      </c>
      <c r="I48" s="43">
        <v>2200</v>
      </c>
      <c r="J48" s="166"/>
      <c r="L48" s="84"/>
    </row>
    <row r="49" ht="24.95" hidden="1" customHeight="1" spans="1:12">
      <c r="A49" s="39">
        <v>3.3</v>
      </c>
      <c r="B49" s="40" t="s">
        <v>49</v>
      </c>
      <c r="C49" s="150"/>
      <c r="D49" s="151"/>
      <c r="E49" s="148"/>
      <c r="F49" s="148"/>
      <c r="G49" s="237" t="s">
        <v>15</v>
      </c>
      <c r="H49" s="73">
        <v>350</v>
      </c>
      <c r="I49" s="43">
        <v>1500</v>
      </c>
      <c r="J49" s="166"/>
      <c r="L49" s="84"/>
    </row>
    <row r="50" ht="24.95" hidden="1" customHeight="1" spans="1:10">
      <c r="A50" s="39"/>
      <c r="B50" s="40"/>
      <c r="C50" s="151"/>
      <c r="D50" s="151"/>
      <c r="E50" s="150"/>
      <c r="F50" s="148"/>
      <c r="G50" s="42"/>
      <c r="H50" s="73"/>
      <c r="I50" s="43"/>
      <c r="J50" s="166"/>
    </row>
    <row r="51" ht="24.95" customHeight="1" spans="1:10">
      <c r="A51" s="31" t="s">
        <v>50</v>
      </c>
      <c r="B51" s="32" t="s">
        <v>51</v>
      </c>
      <c r="C51" s="147">
        <f t="shared" ref="C51:F51" si="24">C52+C59</f>
        <v>2142399</v>
      </c>
      <c r="D51" s="147">
        <f t="shared" si="24"/>
        <v>0</v>
      </c>
      <c r="E51" s="147">
        <f t="shared" si="24"/>
        <v>101314</v>
      </c>
      <c r="F51" s="147">
        <f t="shared" si="24"/>
        <v>2243713</v>
      </c>
      <c r="G51" s="238" t="s">
        <v>175</v>
      </c>
      <c r="H51" s="69">
        <v>415.42</v>
      </c>
      <c r="I51" s="37">
        <f t="shared" ref="I51:I55" si="25">F51/H51</f>
        <v>5401.0712050455</v>
      </c>
      <c r="J51" s="158"/>
    </row>
    <row r="52" ht="24.95" customHeight="1" spans="1:10">
      <c r="A52" s="38">
        <v>1</v>
      </c>
      <c r="B52" s="32" t="s">
        <v>20</v>
      </c>
      <c r="C52" s="147">
        <f t="shared" ref="C52:F52" si="26">SUM(C53:C57)</f>
        <v>2142399</v>
      </c>
      <c r="D52" s="147">
        <f t="shared" si="26"/>
        <v>0</v>
      </c>
      <c r="E52" s="147">
        <f t="shared" si="26"/>
        <v>0</v>
      </c>
      <c r="F52" s="147">
        <f t="shared" si="26"/>
        <v>2142399</v>
      </c>
      <c r="G52" s="238" t="s">
        <v>175</v>
      </c>
      <c r="H52" s="69">
        <f>H51</f>
        <v>415.42</v>
      </c>
      <c r="I52" s="37">
        <f t="shared" si="25"/>
        <v>5157.1879062154</v>
      </c>
      <c r="J52" s="158"/>
    </row>
    <row r="53" ht="24.95" customHeight="1" spans="1:11">
      <c r="A53" s="39">
        <v>1.1</v>
      </c>
      <c r="B53" s="40" t="s">
        <v>24</v>
      </c>
      <c r="C53" s="148">
        <f t="shared" ref="C53:C57" si="27">F53</f>
        <v>10824</v>
      </c>
      <c r="D53" s="149"/>
      <c r="E53" s="150"/>
      <c r="F53" s="148">
        <v>10824</v>
      </c>
      <c r="G53" s="237" t="s">
        <v>15</v>
      </c>
      <c r="H53" s="73">
        <f>H52</f>
        <v>415.42</v>
      </c>
      <c r="I53" s="43">
        <f t="shared" si="25"/>
        <v>26.0555582302248</v>
      </c>
      <c r="J53" s="161" t="s">
        <v>180</v>
      </c>
      <c r="K53" s="162"/>
    </row>
    <row r="54" ht="24.95" customHeight="1" spans="1:11">
      <c r="A54" s="39">
        <v>1.2</v>
      </c>
      <c r="B54" s="40" t="s">
        <v>38</v>
      </c>
      <c r="C54" s="148">
        <f t="shared" si="27"/>
        <v>846428</v>
      </c>
      <c r="D54" s="149"/>
      <c r="E54" s="150"/>
      <c r="F54" s="148">
        <v>846428</v>
      </c>
      <c r="G54" s="237" t="s">
        <v>15</v>
      </c>
      <c r="H54" s="73">
        <f>H52</f>
        <v>415.42</v>
      </c>
      <c r="I54" s="43">
        <f t="shared" si="25"/>
        <v>2037.52347022291</v>
      </c>
      <c r="J54" s="161"/>
      <c r="K54" s="162"/>
    </row>
    <row r="55" ht="24.95" customHeight="1" spans="1:11">
      <c r="A55" s="39">
        <v>1.3</v>
      </c>
      <c r="B55" s="40" t="s">
        <v>25</v>
      </c>
      <c r="C55" s="148">
        <f t="shared" si="27"/>
        <v>151737</v>
      </c>
      <c r="D55" s="149"/>
      <c r="E55" s="150"/>
      <c r="F55" s="148">
        <v>151737</v>
      </c>
      <c r="G55" s="237" t="s">
        <v>15</v>
      </c>
      <c r="H55" s="73">
        <f>+H53</f>
        <v>415.42</v>
      </c>
      <c r="I55" s="43">
        <f t="shared" si="25"/>
        <v>365.261662895383</v>
      </c>
      <c r="J55" s="161" t="s">
        <v>180</v>
      </c>
      <c r="K55" s="162"/>
    </row>
    <row r="56" ht="24.95" customHeight="1" spans="1:12">
      <c r="A56" s="39">
        <v>1.4</v>
      </c>
      <c r="B56" s="40" t="s">
        <v>26</v>
      </c>
      <c r="C56" s="148">
        <f t="shared" si="27"/>
        <v>129680</v>
      </c>
      <c r="D56" s="149"/>
      <c r="E56" s="150"/>
      <c r="F56" s="148">
        <v>129680</v>
      </c>
      <c r="G56" s="237" t="s">
        <v>15</v>
      </c>
      <c r="H56" s="73">
        <f>+H52</f>
        <v>415.42</v>
      </c>
      <c r="I56" s="43">
        <f t="shared" ref="I56:I57" si="28">F56/H56</f>
        <v>312.166000674017</v>
      </c>
      <c r="J56" s="163"/>
      <c r="K56" s="164"/>
      <c r="L56" s="84"/>
    </row>
    <row r="57" ht="24.95" customHeight="1" spans="1:10">
      <c r="A57" s="39">
        <v>1.5</v>
      </c>
      <c r="B57" s="40" t="s">
        <v>40</v>
      </c>
      <c r="C57" s="148">
        <f t="shared" si="27"/>
        <v>1003730</v>
      </c>
      <c r="D57" s="149"/>
      <c r="E57" s="150"/>
      <c r="F57" s="148">
        <v>1003730</v>
      </c>
      <c r="G57" s="237" t="s">
        <v>15</v>
      </c>
      <c r="H57" s="73">
        <f>H51</f>
        <v>415.42</v>
      </c>
      <c r="I57" s="43">
        <f t="shared" si="28"/>
        <v>2416.18121419286</v>
      </c>
      <c r="J57" s="161"/>
    </row>
    <row r="58" ht="24.95" customHeight="1" spans="1:10">
      <c r="A58" s="39"/>
      <c r="B58" s="40"/>
      <c r="C58" s="148"/>
      <c r="D58" s="149"/>
      <c r="E58" s="150"/>
      <c r="F58" s="148"/>
      <c r="G58" s="42"/>
      <c r="H58" s="73"/>
      <c r="I58" s="43"/>
      <c r="J58" s="166"/>
    </row>
    <row r="59" ht="24.95" customHeight="1" spans="1:13">
      <c r="A59" s="38">
        <v>2</v>
      </c>
      <c r="B59" s="32" t="s">
        <v>27</v>
      </c>
      <c r="C59" s="147">
        <f t="shared" ref="C59:F59" si="29">SUM(C60:C63)</f>
        <v>0</v>
      </c>
      <c r="D59" s="147">
        <f t="shared" si="29"/>
        <v>0</v>
      </c>
      <c r="E59" s="147">
        <f t="shared" si="29"/>
        <v>101314</v>
      </c>
      <c r="F59" s="147">
        <f t="shared" si="29"/>
        <v>101314</v>
      </c>
      <c r="G59" s="238" t="s">
        <v>175</v>
      </c>
      <c r="H59" s="69">
        <f>H51</f>
        <v>415.42</v>
      </c>
      <c r="I59" s="37">
        <f t="shared" ref="I59:I63" si="30">F59/H59</f>
        <v>243.8832988301</v>
      </c>
      <c r="J59" s="158"/>
      <c r="L59" s="84"/>
      <c r="M59" s="84"/>
    </row>
    <row r="60" ht="24.95" customHeight="1" spans="1:12">
      <c r="A60" s="39">
        <v>2.1</v>
      </c>
      <c r="B60" s="40" t="s">
        <v>29</v>
      </c>
      <c r="C60" s="150"/>
      <c r="D60" s="151">
        <v>0</v>
      </c>
      <c r="E60" s="148">
        <f t="shared" ref="E60:E63" si="31">F60-D60</f>
        <v>35425</v>
      </c>
      <c r="F60" s="148">
        <v>35425</v>
      </c>
      <c r="G60" s="237" t="s">
        <v>15</v>
      </c>
      <c r="H60" s="73">
        <f>H59</f>
        <v>415.42</v>
      </c>
      <c r="I60" s="43">
        <f t="shared" si="30"/>
        <v>85.2751432285398</v>
      </c>
      <c r="J60" s="166"/>
      <c r="L60" s="84"/>
    </row>
    <row r="61" ht="24.95" customHeight="1" spans="1:12">
      <c r="A61" s="39">
        <v>2.2</v>
      </c>
      <c r="B61" s="40" t="s">
        <v>31</v>
      </c>
      <c r="C61" s="150"/>
      <c r="D61" s="151">
        <v>0</v>
      </c>
      <c r="E61" s="148">
        <f t="shared" si="31"/>
        <v>39246</v>
      </c>
      <c r="F61" s="148">
        <v>39246</v>
      </c>
      <c r="G61" s="237" t="s">
        <v>15</v>
      </c>
      <c r="H61" s="73">
        <f>H59</f>
        <v>415.42</v>
      </c>
      <c r="I61" s="43">
        <f t="shared" si="30"/>
        <v>94.4730634057099</v>
      </c>
      <c r="J61" s="166"/>
      <c r="L61" s="84"/>
    </row>
    <row r="62" ht="24.95" customHeight="1" spans="1:12">
      <c r="A62" s="39">
        <v>2.3</v>
      </c>
      <c r="B62" s="40" t="s">
        <v>32</v>
      </c>
      <c r="C62" s="150"/>
      <c r="D62" s="151"/>
      <c r="E62" s="148">
        <f t="shared" si="31"/>
        <v>5486</v>
      </c>
      <c r="F62" s="148">
        <v>5486</v>
      </c>
      <c r="G62" s="237" t="s">
        <v>15</v>
      </c>
      <c r="H62" s="73">
        <f>H59</f>
        <v>415.42</v>
      </c>
      <c r="I62" s="43">
        <f t="shared" si="30"/>
        <v>13.2059120889702</v>
      </c>
      <c r="J62" s="166"/>
      <c r="L62" s="84"/>
    </row>
    <row r="63" ht="24.95" customHeight="1" spans="1:12">
      <c r="A63" s="39">
        <v>2.4</v>
      </c>
      <c r="B63" s="40" t="s">
        <v>33</v>
      </c>
      <c r="C63" s="150"/>
      <c r="D63" s="151"/>
      <c r="E63" s="148">
        <f t="shared" si="31"/>
        <v>21157</v>
      </c>
      <c r="F63" s="148">
        <v>21157</v>
      </c>
      <c r="G63" s="237" t="s">
        <v>15</v>
      </c>
      <c r="H63" s="73">
        <f>H59</f>
        <v>415.42</v>
      </c>
      <c r="I63" s="43">
        <f t="shared" si="30"/>
        <v>50.9291801068798</v>
      </c>
      <c r="J63" s="166"/>
      <c r="K63" s="168"/>
      <c r="L63" s="84"/>
    </row>
    <row r="64" ht="24.95" customHeight="1" spans="1:10">
      <c r="A64" s="39"/>
      <c r="B64" s="40"/>
      <c r="C64" s="148"/>
      <c r="D64" s="151"/>
      <c r="E64" s="148"/>
      <c r="F64" s="148"/>
      <c r="G64" s="42"/>
      <c r="H64" s="73"/>
      <c r="I64" s="43"/>
      <c r="J64" s="161"/>
    </row>
    <row r="65" ht="24.95" customHeight="1" spans="1:10">
      <c r="A65" s="31" t="s">
        <v>52</v>
      </c>
      <c r="B65" s="32" t="s">
        <v>53</v>
      </c>
      <c r="C65" s="147">
        <f>C66+C74+C83</f>
        <v>30584369</v>
      </c>
      <c r="D65" s="147">
        <f t="shared" ref="D65:F65" si="32">D66+D74+D83</f>
        <v>1059288</v>
      </c>
      <c r="E65" s="147">
        <f t="shared" si="32"/>
        <v>4328356</v>
      </c>
      <c r="F65" s="147">
        <f t="shared" si="32"/>
        <v>35972013</v>
      </c>
      <c r="G65" s="238" t="s">
        <v>175</v>
      </c>
      <c r="H65" s="69">
        <v>5088.09</v>
      </c>
      <c r="I65" s="37">
        <f t="shared" ref="I65:I69" si="33">F65/H65</f>
        <v>7069.84605225143</v>
      </c>
      <c r="J65" s="158"/>
    </row>
    <row r="66" ht="24.95" customHeight="1" spans="1:10">
      <c r="A66" s="38">
        <v>1</v>
      </c>
      <c r="B66" s="32" t="s">
        <v>20</v>
      </c>
      <c r="C66" s="147">
        <f t="shared" ref="C66:F66" si="34">SUM(C67:C72)</f>
        <v>29054369</v>
      </c>
      <c r="D66" s="147">
        <f t="shared" si="34"/>
        <v>0</v>
      </c>
      <c r="E66" s="147">
        <f t="shared" si="34"/>
        <v>0</v>
      </c>
      <c r="F66" s="147">
        <f t="shared" si="34"/>
        <v>29054369</v>
      </c>
      <c r="G66" s="238" t="s">
        <v>175</v>
      </c>
      <c r="H66" s="69">
        <f>H65</f>
        <v>5088.09</v>
      </c>
      <c r="I66" s="37">
        <f t="shared" si="33"/>
        <v>5710.27025858426</v>
      </c>
      <c r="J66" s="158"/>
    </row>
    <row r="67" ht="24.95" customHeight="1" spans="1:11">
      <c r="A67" s="39">
        <v>1.1</v>
      </c>
      <c r="B67" s="40" t="s">
        <v>24</v>
      </c>
      <c r="C67" s="148">
        <f t="shared" ref="C67:C72" si="35">F67</f>
        <v>238965</v>
      </c>
      <c r="D67" s="149"/>
      <c r="E67" s="150"/>
      <c r="F67" s="148">
        <v>238965</v>
      </c>
      <c r="G67" s="237" t="s">
        <v>15</v>
      </c>
      <c r="H67" s="73">
        <f>H66</f>
        <v>5088.09</v>
      </c>
      <c r="I67" s="43">
        <f t="shared" si="33"/>
        <v>46.9655607506943</v>
      </c>
      <c r="J67" s="161" t="s">
        <v>180</v>
      </c>
      <c r="K67" s="162"/>
    </row>
    <row r="68" ht="24.95" customHeight="1" spans="1:11">
      <c r="A68" s="39">
        <v>1.2</v>
      </c>
      <c r="B68" s="40" t="s">
        <v>38</v>
      </c>
      <c r="C68" s="148">
        <f t="shared" si="35"/>
        <v>11530427</v>
      </c>
      <c r="D68" s="149"/>
      <c r="E68" s="150"/>
      <c r="F68" s="148">
        <v>11530427</v>
      </c>
      <c r="G68" s="237" t="s">
        <v>15</v>
      </c>
      <c r="H68" s="73">
        <f>H66</f>
        <v>5088.09</v>
      </c>
      <c r="I68" s="43">
        <f t="shared" si="33"/>
        <v>2266.16018977652</v>
      </c>
      <c r="J68" s="161"/>
      <c r="K68" s="162"/>
    </row>
    <row r="69" ht="24.95" customHeight="1" spans="1:11">
      <c r="A69" s="39">
        <v>1.3</v>
      </c>
      <c r="B69" s="40" t="s">
        <v>25</v>
      </c>
      <c r="C69" s="148">
        <f t="shared" si="35"/>
        <v>3917536</v>
      </c>
      <c r="D69" s="149"/>
      <c r="E69" s="150"/>
      <c r="F69" s="148">
        <v>3917536</v>
      </c>
      <c r="G69" s="237" t="s">
        <v>15</v>
      </c>
      <c r="H69" s="73">
        <f>+H67</f>
        <v>5088.09</v>
      </c>
      <c r="I69" s="43">
        <f t="shared" si="33"/>
        <v>769.942355579402</v>
      </c>
      <c r="J69" s="161" t="s">
        <v>180</v>
      </c>
      <c r="K69" s="162"/>
    </row>
    <row r="70" ht="24.95" customHeight="1" spans="1:12">
      <c r="A70" s="39">
        <v>1.4</v>
      </c>
      <c r="B70" s="40" t="s">
        <v>26</v>
      </c>
      <c r="C70" s="148">
        <f t="shared" si="35"/>
        <v>2303735</v>
      </c>
      <c r="D70" s="149"/>
      <c r="E70" s="150"/>
      <c r="F70" s="148">
        <v>2303735</v>
      </c>
      <c r="G70" s="237" t="s">
        <v>15</v>
      </c>
      <c r="H70" s="73">
        <f>H66-H71</f>
        <v>2232.47</v>
      </c>
      <c r="I70" s="43">
        <f t="shared" ref="I70" si="36">F70/H70</f>
        <v>1031.9220415056</v>
      </c>
      <c r="J70" s="163"/>
      <c r="K70" s="164"/>
      <c r="L70" s="84"/>
    </row>
    <row r="71" s="170" customFormat="1" ht="24.95" customHeight="1" spans="1:12">
      <c r="A71" s="39">
        <v>1.5</v>
      </c>
      <c r="B71" s="40" t="s">
        <v>39</v>
      </c>
      <c r="C71" s="148">
        <f t="shared" si="35"/>
        <v>6282364</v>
      </c>
      <c r="D71" s="149"/>
      <c r="E71" s="150"/>
      <c r="F71" s="148">
        <f>H71*I71</f>
        <v>6282364</v>
      </c>
      <c r="G71" s="237" t="s">
        <v>15</v>
      </c>
      <c r="H71" s="73">
        <v>2855.62</v>
      </c>
      <c r="I71" s="43">
        <v>2200</v>
      </c>
      <c r="J71" s="172"/>
      <c r="K71" s="173"/>
      <c r="L71" s="174"/>
    </row>
    <row r="72" ht="24.95" customHeight="1" spans="1:10">
      <c r="A72" s="39">
        <v>1.6</v>
      </c>
      <c r="B72" s="40" t="s">
        <v>40</v>
      </c>
      <c r="C72" s="148">
        <f t="shared" si="35"/>
        <v>4781342</v>
      </c>
      <c r="D72" s="149"/>
      <c r="E72" s="150"/>
      <c r="F72" s="148">
        <v>4781342</v>
      </c>
      <c r="G72" s="237" t="s">
        <v>15</v>
      </c>
      <c r="H72" s="73">
        <f>H65</f>
        <v>5088.09</v>
      </c>
      <c r="I72" s="43">
        <f>F72/H72</f>
        <v>939.712544392886</v>
      </c>
      <c r="J72" s="161"/>
    </row>
    <row r="73" ht="24.95" customHeight="1" spans="1:10">
      <c r="A73" s="39"/>
      <c r="B73" s="40"/>
      <c r="C73" s="148"/>
      <c r="D73" s="149"/>
      <c r="E73" s="150"/>
      <c r="F73" s="148"/>
      <c r="G73" s="42"/>
      <c r="H73" s="73"/>
      <c r="I73" s="43"/>
      <c r="J73" s="166"/>
    </row>
    <row r="74" ht="24.95" customHeight="1" spans="1:13">
      <c r="A74" s="38">
        <v>2</v>
      </c>
      <c r="B74" s="32" t="s">
        <v>27</v>
      </c>
      <c r="C74" s="147">
        <f t="shared" ref="C74:F74" si="37">SUM(C75:C81)</f>
        <v>0</v>
      </c>
      <c r="D74" s="147">
        <f t="shared" si="37"/>
        <v>1059288</v>
      </c>
      <c r="E74" s="147">
        <f t="shared" si="37"/>
        <v>4328356</v>
      </c>
      <c r="F74" s="147">
        <f t="shared" si="37"/>
        <v>5387644</v>
      </c>
      <c r="G74" s="238" t="s">
        <v>175</v>
      </c>
      <c r="H74" s="69">
        <f>H65</f>
        <v>5088.09</v>
      </c>
      <c r="I74" s="37">
        <f t="shared" ref="I74:I81" si="38">F74/H74</f>
        <v>1058.87356552262</v>
      </c>
      <c r="J74" s="158"/>
      <c r="L74" s="84"/>
      <c r="M74" s="84"/>
    </row>
    <row r="75" ht="24.95" customHeight="1" spans="1:12">
      <c r="A75" s="39">
        <v>2.1</v>
      </c>
      <c r="B75" s="40" t="s">
        <v>28</v>
      </c>
      <c r="C75" s="148"/>
      <c r="D75" s="151">
        <v>0</v>
      </c>
      <c r="E75" s="148">
        <f t="shared" ref="E75:E81" si="39">F75-D75</f>
        <v>420432</v>
      </c>
      <c r="F75" s="148">
        <v>420432</v>
      </c>
      <c r="G75" s="237" t="s">
        <v>15</v>
      </c>
      <c r="H75" s="73">
        <f>H74</f>
        <v>5088.09</v>
      </c>
      <c r="I75" s="43">
        <f t="shared" si="38"/>
        <v>82.630613845274</v>
      </c>
      <c r="J75" s="166"/>
      <c r="L75" s="84"/>
    </row>
    <row r="76" ht="24.95" customHeight="1" spans="1:12">
      <c r="A76" s="39">
        <v>2.2</v>
      </c>
      <c r="B76" s="40" t="s">
        <v>29</v>
      </c>
      <c r="C76" s="150"/>
      <c r="D76" s="151">
        <v>88500</v>
      </c>
      <c r="E76" s="148">
        <f t="shared" si="39"/>
        <v>598677</v>
      </c>
      <c r="F76" s="148">
        <v>687177</v>
      </c>
      <c r="G76" s="237" t="s">
        <v>15</v>
      </c>
      <c r="H76" s="73">
        <f>H74</f>
        <v>5088.09</v>
      </c>
      <c r="I76" s="43">
        <f t="shared" si="38"/>
        <v>135.055983679534</v>
      </c>
      <c r="J76" s="166"/>
      <c r="L76" s="84"/>
    </row>
    <row r="77" ht="24.95" customHeight="1" spans="1:12">
      <c r="A77" s="39">
        <v>2.3</v>
      </c>
      <c r="B77" s="40" t="s">
        <v>41</v>
      </c>
      <c r="C77" s="150"/>
      <c r="D77" s="151">
        <v>698719</v>
      </c>
      <c r="E77" s="148">
        <f t="shared" si="39"/>
        <v>1195504</v>
      </c>
      <c r="F77" s="148">
        <v>1894223</v>
      </c>
      <c r="G77" s="237" t="s">
        <v>15</v>
      </c>
      <c r="H77" s="73">
        <f>H74</f>
        <v>5088.09</v>
      </c>
      <c r="I77" s="43">
        <f t="shared" si="38"/>
        <v>372.285671047485</v>
      </c>
      <c r="J77" s="166"/>
      <c r="L77" s="84"/>
    </row>
    <row r="78" ht="24.95" customHeight="1" spans="1:12">
      <c r="A78" s="39">
        <v>2.4</v>
      </c>
      <c r="B78" s="40" t="s">
        <v>31</v>
      </c>
      <c r="C78" s="150"/>
      <c r="D78" s="151">
        <v>134138</v>
      </c>
      <c r="E78" s="148">
        <f t="shared" si="39"/>
        <v>1156066</v>
      </c>
      <c r="F78" s="148">
        <v>1290204</v>
      </c>
      <c r="G78" s="237" t="s">
        <v>15</v>
      </c>
      <c r="H78" s="73">
        <f>H74</f>
        <v>5088.09</v>
      </c>
      <c r="I78" s="43">
        <f t="shared" si="38"/>
        <v>253.573344811118</v>
      </c>
      <c r="J78" s="166"/>
      <c r="K78" s="168"/>
      <c r="L78" s="84"/>
    </row>
    <row r="79" ht="24.95" customHeight="1" spans="1:12">
      <c r="A79" s="39">
        <v>2.5</v>
      </c>
      <c r="B79" s="40" t="s">
        <v>32</v>
      </c>
      <c r="C79" s="150"/>
      <c r="D79" s="151"/>
      <c r="E79" s="148">
        <f t="shared" si="39"/>
        <v>255815</v>
      </c>
      <c r="F79" s="148">
        <v>255815</v>
      </c>
      <c r="G79" s="237" t="s">
        <v>15</v>
      </c>
      <c r="H79" s="73">
        <f>H77</f>
        <v>5088.09</v>
      </c>
      <c r="I79" s="43">
        <f t="shared" si="38"/>
        <v>50.2772160083646</v>
      </c>
      <c r="J79" s="166"/>
      <c r="K79" s="169"/>
      <c r="L79" s="84"/>
    </row>
    <row r="80" ht="24.95" customHeight="1" spans="1:12">
      <c r="A80" s="39">
        <v>2.6</v>
      </c>
      <c r="B80" s="40" t="s">
        <v>33</v>
      </c>
      <c r="C80" s="150"/>
      <c r="D80" s="151"/>
      <c r="E80" s="148">
        <f t="shared" si="39"/>
        <v>687475</v>
      </c>
      <c r="F80" s="148">
        <v>687475</v>
      </c>
      <c r="G80" s="237" t="s">
        <v>15</v>
      </c>
      <c r="H80" s="73">
        <f>H74</f>
        <v>5088.09</v>
      </c>
      <c r="I80" s="43">
        <f t="shared" si="38"/>
        <v>135.114551825931</v>
      </c>
      <c r="J80" s="166"/>
      <c r="K80" s="169"/>
      <c r="L80" s="84"/>
    </row>
    <row r="81" ht="24.95" customHeight="1" spans="1:10">
      <c r="A81" s="39">
        <v>2.7</v>
      </c>
      <c r="B81" s="40" t="s">
        <v>44</v>
      </c>
      <c r="C81" s="148"/>
      <c r="D81" s="151">
        <v>137931</v>
      </c>
      <c r="E81" s="148">
        <f t="shared" si="39"/>
        <v>14387</v>
      </c>
      <c r="F81" s="148">
        <v>152318</v>
      </c>
      <c r="G81" s="42" t="s">
        <v>45</v>
      </c>
      <c r="H81" s="42">
        <v>1</v>
      </c>
      <c r="I81" s="43">
        <f t="shared" si="38"/>
        <v>152318</v>
      </c>
      <c r="J81" s="161"/>
    </row>
    <row r="82" ht="24.95" customHeight="1" spans="1:10">
      <c r="A82" s="39"/>
      <c r="B82" s="40"/>
      <c r="C82" s="151"/>
      <c r="D82" s="151"/>
      <c r="E82" s="150">
        <f t="shared" ref="E82" si="40">F82-D82</f>
        <v>0</v>
      </c>
      <c r="F82" s="148"/>
      <c r="G82" s="42"/>
      <c r="H82" s="73"/>
      <c r="I82" s="43"/>
      <c r="J82" s="166"/>
    </row>
    <row r="83" ht="24.95" customHeight="1" spans="1:13">
      <c r="A83" s="38">
        <v>3</v>
      </c>
      <c r="B83" s="32" t="s">
        <v>46</v>
      </c>
      <c r="C83" s="147">
        <f t="shared" ref="C83:F83" si="41">SUM(C84:C86)</f>
        <v>1530000</v>
      </c>
      <c r="D83" s="147">
        <f t="shared" si="41"/>
        <v>0</v>
      </c>
      <c r="E83" s="147">
        <f t="shared" si="41"/>
        <v>0</v>
      </c>
      <c r="F83" s="147">
        <f t="shared" si="41"/>
        <v>1530000</v>
      </c>
      <c r="G83" s="238" t="s">
        <v>175</v>
      </c>
      <c r="H83" s="69">
        <v>741</v>
      </c>
      <c r="I83" s="37">
        <f t="shared" ref="I83" si="42">F83/H83</f>
        <v>2064.77732793522</v>
      </c>
      <c r="J83" s="158"/>
      <c r="L83" s="84"/>
      <c r="M83" s="84"/>
    </row>
    <row r="84" ht="24.95" hidden="1" customHeight="1" spans="1:12">
      <c r="A84" s="39">
        <v>3.1</v>
      </c>
      <c r="B84" s="40" t="s">
        <v>47</v>
      </c>
      <c r="C84" s="148">
        <f t="shared" ref="C84:C86" si="43">F84</f>
        <v>0</v>
      </c>
      <c r="D84" s="151"/>
      <c r="E84" s="148"/>
      <c r="F84" s="148"/>
      <c r="G84" s="237" t="s">
        <v>15</v>
      </c>
      <c r="H84" s="73">
        <f>H83</f>
        <v>741</v>
      </c>
      <c r="I84" s="43">
        <v>1000</v>
      </c>
      <c r="J84" s="166"/>
      <c r="L84" s="84"/>
    </row>
    <row r="85" ht="24.95" hidden="1" customHeight="1" spans="1:12">
      <c r="A85" s="39">
        <v>3.2</v>
      </c>
      <c r="B85" s="40" t="s">
        <v>48</v>
      </c>
      <c r="C85" s="150">
        <f t="shared" si="43"/>
        <v>0</v>
      </c>
      <c r="D85" s="151"/>
      <c r="E85" s="148"/>
      <c r="F85" s="148"/>
      <c r="G85" s="237" t="s">
        <v>15</v>
      </c>
      <c r="H85" s="73">
        <f>H83</f>
        <v>741</v>
      </c>
      <c r="I85" s="43">
        <v>2200</v>
      </c>
      <c r="J85" s="166"/>
      <c r="L85" s="84"/>
    </row>
    <row r="86" ht="24.95" customHeight="1" spans="1:12">
      <c r="A86" s="39">
        <v>3.1</v>
      </c>
      <c r="B86" s="40" t="s">
        <v>49</v>
      </c>
      <c r="C86" s="150">
        <f t="shared" si="43"/>
        <v>1530000</v>
      </c>
      <c r="D86" s="151"/>
      <c r="E86" s="148"/>
      <c r="F86" s="148">
        <f t="shared" ref="F86" si="44">H86*I86</f>
        <v>1530000</v>
      </c>
      <c r="G86" s="237" t="s">
        <v>15</v>
      </c>
      <c r="H86" s="73">
        <v>900</v>
      </c>
      <c r="I86" s="43">
        <v>1700</v>
      </c>
      <c r="J86" s="166"/>
      <c r="L86" s="84"/>
    </row>
    <row r="87" ht="24.95" customHeight="1" spans="1:10">
      <c r="A87" s="39"/>
      <c r="B87" s="40"/>
      <c r="C87" s="151"/>
      <c r="D87" s="151"/>
      <c r="E87" s="150"/>
      <c r="F87" s="148"/>
      <c r="G87" s="42"/>
      <c r="H87" s="73"/>
      <c r="I87" s="43"/>
      <c r="J87" s="166"/>
    </row>
    <row r="88" ht="24.95" customHeight="1" spans="1:10">
      <c r="A88" s="31" t="s">
        <v>54</v>
      </c>
      <c r="B88" s="32" t="s">
        <v>55</v>
      </c>
      <c r="C88" s="147">
        <f t="shared" ref="C88:F88" si="45">C89+C96</f>
        <v>4907426</v>
      </c>
      <c r="D88" s="147">
        <f t="shared" si="45"/>
        <v>289057</v>
      </c>
      <c r="E88" s="147">
        <f t="shared" si="45"/>
        <v>949970</v>
      </c>
      <c r="F88" s="147">
        <f t="shared" si="45"/>
        <v>6146453</v>
      </c>
      <c r="G88" s="238" t="s">
        <v>175</v>
      </c>
      <c r="H88" s="69">
        <v>1625.24</v>
      </c>
      <c r="I88" s="37">
        <f t="shared" ref="I88:I92" si="46">F88/H88</f>
        <v>3781.87406167704</v>
      </c>
      <c r="J88" s="158"/>
    </row>
    <row r="89" ht="24.95" customHeight="1" spans="1:10">
      <c r="A89" s="38">
        <v>1</v>
      </c>
      <c r="B89" s="32" t="s">
        <v>20</v>
      </c>
      <c r="C89" s="147">
        <f t="shared" ref="C89:F89" si="47">SUM(C90:C94)</f>
        <v>4907426</v>
      </c>
      <c r="D89" s="147">
        <f t="shared" si="47"/>
        <v>0</v>
      </c>
      <c r="E89" s="147">
        <f t="shared" si="47"/>
        <v>0</v>
      </c>
      <c r="F89" s="147">
        <f t="shared" si="47"/>
        <v>4907426</v>
      </c>
      <c r="G89" s="238" t="s">
        <v>175</v>
      </c>
      <c r="H89" s="69">
        <f>H88</f>
        <v>1625.24</v>
      </c>
      <c r="I89" s="37">
        <f t="shared" si="46"/>
        <v>3019.5085033595</v>
      </c>
      <c r="J89" s="158"/>
    </row>
    <row r="90" ht="24.95" customHeight="1" spans="1:11">
      <c r="A90" s="39">
        <v>1.1</v>
      </c>
      <c r="B90" s="40" t="s">
        <v>24</v>
      </c>
      <c r="C90" s="148">
        <f t="shared" ref="C90:C94" si="48">F90</f>
        <v>37439</v>
      </c>
      <c r="D90" s="149"/>
      <c r="E90" s="150"/>
      <c r="F90" s="148">
        <v>37439</v>
      </c>
      <c r="G90" s="237" t="s">
        <v>15</v>
      </c>
      <c r="H90" s="73">
        <f>H89</f>
        <v>1625.24</v>
      </c>
      <c r="I90" s="43">
        <f t="shared" si="46"/>
        <v>23.0359823779872</v>
      </c>
      <c r="J90" s="161" t="s">
        <v>180</v>
      </c>
      <c r="K90" s="162"/>
    </row>
    <row r="91" ht="24.95" customHeight="1" spans="1:11">
      <c r="A91" s="39">
        <v>1.2</v>
      </c>
      <c r="B91" s="40" t="s">
        <v>38</v>
      </c>
      <c r="C91" s="148">
        <f t="shared" si="48"/>
        <v>2382743</v>
      </c>
      <c r="D91" s="149"/>
      <c r="E91" s="150"/>
      <c r="F91" s="148">
        <v>2382743</v>
      </c>
      <c r="G91" s="237" t="s">
        <v>15</v>
      </c>
      <c r="H91" s="73">
        <f>H89</f>
        <v>1625.24</v>
      </c>
      <c r="I91" s="43">
        <f t="shared" si="46"/>
        <v>1466.08685486451</v>
      </c>
      <c r="J91" s="161"/>
      <c r="K91" s="162"/>
    </row>
    <row r="92" ht="24.95" customHeight="1" spans="1:11">
      <c r="A92" s="39">
        <v>1.3</v>
      </c>
      <c r="B92" s="40" t="s">
        <v>25</v>
      </c>
      <c r="C92" s="148">
        <f t="shared" si="48"/>
        <v>604276</v>
      </c>
      <c r="D92" s="149"/>
      <c r="E92" s="150"/>
      <c r="F92" s="148">
        <v>604276</v>
      </c>
      <c r="G92" s="237" t="s">
        <v>15</v>
      </c>
      <c r="H92" s="73">
        <f>+H90</f>
        <v>1625.24</v>
      </c>
      <c r="I92" s="43">
        <f t="shared" si="46"/>
        <v>371.807240776747</v>
      </c>
      <c r="J92" s="161" t="s">
        <v>180</v>
      </c>
      <c r="K92" s="162"/>
    </row>
    <row r="93" ht="24.95" customHeight="1" spans="1:12">
      <c r="A93" s="39">
        <v>1.4</v>
      </c>
      <c r="B93" s="40" t="s">
        <v>26</v>
      </c>
      <c r="C93" s="148">
        <f t="shared" si="48"/>
        <v>672495</v>
      </c>
      <c r="D93" s="149"/>
      <c r="E93" s="150"/>
      <c r="F93" s="148">
        <v>672495</v>
      </c>
      <c r="G93" s="237" t="s">
        <v>15</v>
      </c>
      <c r="H93" s="73">
        <f>+H89</f>
        <v>1625.24</v>
      </c>
      <c r="I93" s="43">
        <f t="shared" ref="I93:I94" si="49">F93/H93</f>
        <v>413.781964509857</v>
      </c>
      <c r="J93" s="163"/>
      <c r="K93" s="164"/>
      <c r="L93" s="84"/>
    </row>
    <row r="94" ht="24.95" customHeight="1" spans="1:10">
      <c r="A94" s="39">
        <v>1.5</v>
      </c>
      <c r="B94" s="40" t="s">
        <v>40</v>
      </c>
      <c r="C94" s="148">
        <f t="shared" si="48"/>
        <v>1210473</v>
      </c>
      <c r="D94" s="149"/>
      <c r="E94" s="150"/>
      <c r="F94" s="148">
        <v>1210473</v>
      </c>
      <c r="G94" s="237" t="s">
        <v>15</v>
      </c>
      <c r="H94" s="73">
        <f>H88</f>
        <v>1625.24</v>
      </c>
      <c r="I94" s="43">
        <f t="shared" si="49"/>
        <v>744.7964608304</v>
      </c>
      <c r="J94" s="161"/>
    </row>
    <row r="95" ht="24.95" customHeight="1" spans="1:10">
      <c r="A95" s="39"/>
      <c r="B95" s="40"/>
      <c r="C95" s="148"/>
      <c r="D95" s="149"/>
      <c r="E95" s="150"/>
      <c r="F95" s="148"/>
      <c r="G95" s="42"/>
      <c r="H95" s="73"/>
      <c r="I95" s="43"/>
      <c r="J95" s="166"/>
    </row>
    <row r="96" ht="24.95" customHeight="1" spans="1:13">
      <c r="A96" s="38">
        <v>2</v>
      </c>
      <c r="B96" s="32" t="s">
        <v>27</v>
      </c>
      <c r="C96" s="147">
        <f t="shared" ref="C96:F96" si="50">SUM(C97:C102)</f>
        <v>0</v>
      </c>
      <c r="D96" s="147">
        <f t="shared" si="50"/>
        <v>289057</v>
      </c>
      <c r="E96" s="147">
        <f t="shared" si="50"/>
        <v>949970</v>
      </c>
      <c r="F96" s="147">
        <f t="shared" si="50"/>
        <v>1239027</v>
      </c>
      <c r="G96" s="238" t="s">
        <v>175</v>
      </c>
      <c r="H96" s="69">
        <f>H88</f>
        <v>1625.24</v>
      </c>
      <c r="I96" s="37">
        <f t="shared" ref="I96:I102" si="51">F96/H96</f>
        <v>762.365558317541</v>
      </c>
      <c r="J96" s="158"/>
      <c r="L96" s="84"/>
      <c r="M96" s="84"/>
    </row>
    <row r="97" ht="24.95" customHeight="1" spans="1:12">
      <c r="A97" s="39">
        <v>2.1</v>
      </c>
      <c r="B97" s="40" t="s">
        <v>28</v>
      </c>
      <c r="C97" s="148"/>
      <c r="D97" s="151">
        <v>0</v>
      </c>
      <c r="E97" s="148">
        <f t="shared" ref="E97:E102" si="52">F97-D97</f>
        <v>79202</v>
      </c>
      <c r="F97" s="148">
        <v>79202</v>
      </c>
      <c r="G97" s="237" t="s">
        <v>15</v>
      </c>
      <c r="H97" s="73">
        <f>H96</f>
        <v>1625.24</v>
      </c>
      <c r="I97" s="43">
        <f t="shared" si="51"/>
        <v>48.7324948930619</v>
      </c>
      <c r="J97" s="166"/>
      <c r="L97" s="84"/>
    </row>
    <row r="98" ht="24.95" customHeight="1" spans="1:12">
      <c r="A98" s="39">
        <v>2.2</v>
      </c>
      <c r="B98" s="40" t="s">
        <v>29</v>
      </c>
      <c r="C98" s="150"/>
      <c r="D98" s="151">
        <v>0</v>
      </c>
      <c r="E98" s="148">
        <f t="shared" si="52"/>
        <v>191948</v>
      </c>
      <c r="F98" s="148">
        <v>191948</v>
      </c>
      <c r="G98" s="237" t="s">
        <v>15</v>
      </c>
      <c r="H98" s="73">
        <f>H96</f>
        <v>1625.24</v>
      </c>
      <c r="I98" s="43">
        <f t="shared" si="51"/>
        <v>118.104403042012</v>
      </c>
      <c r="J98" s="166"/>
      <c r="L98" s="84"/>
    </row>
    <row r="99" ht="24.95" customHeight="1" spans="1:12">
      <c r="A99" s="39">
        <v>2.3</v>
      </c>
      <c r="B99" s="40" t="s">
        <v>41</v>
      </c>
      <c r="C99" s="150"/>
      <c r="D99" s="151">
        <v>270092</v>
      </c>
      <c r="E99" s="148">
        <f t="shared" si="52"/>
        <v>134680</v>
      </c>
      <c r="F99" s="148">
        <v>404772</v>
      </c>
      <c r="G99" s="237" t="s">
        <v>15</v>
      </c>
      <c r="H99" s="73">
        <f>H96</f>
        <v>1625.24</v>
      </c>
      <c r="I99" s="43">
        <f t="shared" si="51"/>
        <v>249.053678225985</v>
      </c>
      <c r="J99" s="166"/>
      <c r="L99" s="84"/>
    </row>
    <row r="100" ht="24.95" customHeight="1" spans="1:12">
      <c r="A100" s="39">
        <v>2.4</v>
      </c>
      <c r="B100" s="40" t="s">
        <v>31</v>
      </c>
      <c r="C100" s="150"/>
      <c r="D100" s="151">
        <v>18965</v>
      </c>
      <c r="E100" s="148">
        <f t="shared" si="52"/>
        <v>364674</v>
      </c>
      <c r="F100" s="148">
        <v>383639</v>
      </c>
      <c r="G100" s="237" t="s">
        <v>15</v>
      </c>
      <c r="H100" s="73">
        <f>H96</f>
        <v>1625.24</v>
      </c>
      <c r="I100" s="43">
        <f t="shared" si="51"/>
        <v>236.050675592528</v>
      </c>
      <c r="J100" s="166"/>
      <c r="K100" s="168"/>
      <c r="L100" s="84"/>
    </row>
    <row r="101" ht="24.95" customHeight="1" spans="1:12">
      <c r="A101" s="39">
        <v>2.5</v>
      </c>
      <c r="B101" s="40" t="s">
        <v>32</v>
      </c>
      <c r="C101" s="150"/>
      <c r="D101" s="151"/>
      <c r="E101" s="148">
        <f t="shared" si="52"/>
        <v>30721</v>
      </c>
      <c r="F101" s="148">
        <v>30721</v>
      </c>
      <c r="G101" s="237" t="s">
        <v>15</v>
      </c>
      <c r="H101" s="73">
        <f>H99</f>
        <v>1625.24</v>
      </c>
      <c r="I101" s="43">
        <f t="shared" si="51"/>
        <v>18.9024390243902</v>
      </c>
      <c r="J101" s="166"/>
      <c r="K101" s="169"/>
      <c r="L101" s="84"/>
    </row>
    <row r="102" ht="24.95" customHeight="1" spans="1:12">
      <c r="A102" s="39">
        <v>2.6</v>
      </c>
      <c r="B102" s="40" t="s">
        <v>33</v>
      </c>
      <c r="C102" s="150"/>
      <c r="D102" s="151"/>
      <c r="E102" s="148">
        <f t="shared" si="52"/>
        <v>148745</v>
      </c>
      <c r="F102" s="148">
        <v>148745</v>
      </c>
      <c r="G102" s="237" t="s">
        <v>15</v>
      </c>
      <c r="H102" s="73">
        <f>H96</f>
        <v>1625.24</v>
      </c>
      <c r="I102" s="43">
        <f t="shared" si="51"/>
        <v>91.5218675395634</v>
      </c>
      <c r="J102" s="166"/>
      <c r="K102" s="169"/>
      <c r="L102" s="84"/>
    </row>
    <row r="103" ht="24.95" customHeight="1" spans="1:10">
      <c r="A103" s="39"/>
      <c r="B103" s="40"/>
      <c r="C103" s="151"/>
      <c r="D103" s="151"/>
      <c r="E103" s="150">
        <f t="shared" ref="E103" si="53">F103-D103</f>
        <v>0</v>
      </c>
      <c r="F103" s="148"/>
      <c r="G103" s="42"/>
      <c r="H103" s="73"/>
      <c r="I103" s="43"/>
      <c r="J103" s="166"/>
    </row>
    <row r="104" ht="24.95" customHeight="1" spans="1:10">
      <c r="A104" s="31" t="s">
        <v>56</v>
      </c>
      <c r="B104" s="32" t="s">
        <v>57</v>
      </c>
      <c r="C104" s="147">
        <f>C105+C115+C131</f>
        <v>53147467</v>
      </c>
      <c r="D104" s="147">
        <f t="shared" ref="D104:F104" si="54">D105+D115+D131</f>
        <v>2804343</v>
      </c>
      <c r="E104" s="147">
        <f t="shared" si="54"/>
        <v>5459901</v>
      </c>
      <c r="F104" s="147">
        <f t="shared" si="54"/>
        <v>61490753</v>
      </c>
      <c r="G104" s="238" t="s">
        <v>175</v>
      </c>
      <c r="H104" s="69">
        <v>6308.54</v>
      </c>
      <c r="I104" s="37">
        <f t="shared" ref="I104:I110" si="55">F104/H104</f>
        <v>9747.22408037359</v>
      </c>
      <c r="J104" s="158"/>
    </row>
    <row r="105" ht="24.95" customHeight="1" spans="1:13">
      <c r="A105" s="38">
        <v>1</v>
      </c>
      <c r="B105" s="32" t="s">
        <v>20</v>
      </c>
      <c r="C105" s="147">
        <f>SUM(C106:C113)</f>
        <v>43109167</v>
      </c>
      <c r="D105" s="147">
        <f t="shared" ref="D105:F105" si="56">SUM(D106:D113)</f>
        <v>0</v>
      </c>
      <c r="E105" s="147">
        <f t="shared" si="56"/>
        <v>0</v>
      </c>
      <c r="F105" s="147">
        <f t="shared" si="56"/>
        <v>43109167</v>
      </c>
      <c r="G105" s="238" t="s">
        <v>175</v>
      </c>
      <c r="H105" s="69">
        <f>H104</f>
        <v>6308.54</v>
      </c>
      <c r="I105" s="37">
        <f t="shared" si="55"/>
        <v>6833.46178355055</v>
      </c>
      <c r="J105" s="158"/>
      <c r="M105" s="175"/>
    </row>
    <row r="106" s="3" customFormat="1" ht="24.95" customHeight="1" spans="1:10">
      <c r="A106" s="39">
        <v>1.1</v>
      </c>
      <c r="B106" s="40" t="s">
        <v>21</v>
      </c>
      <c r="C106" s="148">
        <f>F106</f>
        <v>985000</v>
      </c>
      <c r="D106" s="148"/>
      <c r="E106" s="148"/>
      <c r="F106" s="148">
        <f>H106*I106</f>
        <v>985000</v>
      </c>
      <c r="G106" s="237" t="s">
        <v>22</v>
      </c>
      <c r="H106" s="73">
        <v>197</v>
      </c>
      <c r="I106" s="43">
        <v>5000</v>
      </c>
      <c r="J106" s="166"/>
    </row>
    <row r="107" ht="24.95" customHeight="1" spans="1:10">
      <c r="A107" s="39">
        <v>1.2</v>
      </c>
      <c r="B107" s="40" t="s">
        <v>23</v>
      </c>
      <c r="C107" s="148">
        <f t="shared" ref="C107:C113" si="57">F107</f>
        <v>531605</v>
      </c>
      <c r="D107" s="149"/>
      <c r="E107" s="150"/>
      <c r="F107" s="148">
        <v>531605</v>
      </c>
      <c r="G107" s="237" t="s">
        <v>15</v>
      </c>
      <c r="H107" s="73">
        <f>H104</f>
        <v>6308.54</v>
      </c>
      <c r="I107" s="43">
        <f t="shared" si="55"/>
        <v>84.2675167312881</v>
      </c>
      <c r="J107" s="158"/>
    </row>
    <row r="108" ht="24.95" customHeight="1" spans="1:11">
      <c r="A108" s="39">
        <v>1.3</v>
      </c>
      <c r="B108" s="40" t="s">
        <v>24</v>
      </c>
      <c r="C108" s="148">
        <f t="shared" si="57"/>
        <v>7543659</v>
      </c>
      <c r="D108" s="149"/>
      <c r="E108" s="150"/>
      <c r="F108" s="148">
        <v>7543659</v>
      </c>
      <c r="G108" s="237" t="s">
        <v>15</v>
      </c>
      <c r="H108" s="73">
        <f>H105</f>
        <v>6308.54</v>
      </c>
      <c r="I108" s="43">
        <f t="shared" si="55"/>
        <v>1195.78523715471</v>
      </c>
      <c r="J108" s="161" t="s">
        <v>180</v>
      </c>
      <c r="K108" s="162"/>
    </row>
    <row r="109" ht="24.95" customHeight="1" spans="1:11">
      <c r="A109" s="39">
        <v>1.4</v>
      </c>
      <c r="B109" s="40" t="s">
        <v>38</v>
      </c>
      <c r="C109" s="148">
        <f t="shared" si="57"/>
        <v>14621954</v>
      </c>
      <c r="D109" s="149"/>
      <c r="E109" s="150"/>
      <c r="F109" s="148">
        <v>14621954</v>
      </c>
      <c r="G109" s="237" t="s">
        <v>15</v>
      </c>
      <c r="H109" s="73">
        <f>H107</f>
        <v>6308.54</v>
      </c>
      <c r="I109" s="43">
        <f t="shared" si="55"/>
        <v>2317.80316840347</v>
      </c>
      <c r="J109" s="161"/>
      <c r="K109" s="162"/>
    </row>
    <row r="110" ht="24.95" customHeight="1" spans="1:11">
      <c r="A110" s="39">
        <v>1.5</v>
      </c>
      <c r="B110" s="40" t="s">
        <v>25</v>
      </c>
      <c r="C110" s="148">
        <f t="shared" si="57"/>
        <v>4608832</v>
      </c>
      <c r="D110" s="149"/>
      <c r="E110" s="150"/>
      <c r="F110" s="148">
        <v>4608832</v>
      </c>
      <c r="G110" s="237" t="s">
        <v>15</v>
      </c>
      <c r="H110" s="73">
        <f>+H108</f>
        <v>6308.54</v>
      </c>
      <c r="I110" s="43">
        <f t="shared" si="55"/>
        <v>730.570306283229</v>
      </c>
      <c r="J110" s="161" t="s">
        <v>180</v>
      </c>
      <c r="K110" s="162"/>
    </row>
    <row r="111" ht="24.95" customHeight="1" spans="1:12">
      <c r="A111" s="39">
        <v>1.6</v>
      </c>
      <c r="B111" s="40" t="s">
        <v>26</v>
      </c>
      <c r="C111" s="148">
        <f t="shared" si="57"/>
        <v>2898868</v>
      </c>
      <c r="D111" s="149"/>
      <c r="E111" s="150"/>
      <c r="F111" s="148">
        <v>2898868</v>
      </c>
      <c r="G111" s="237" t="s">
        <v>15</v>
      </c>
      <c r="H111" s="73">
        <f>H105-H112</f>
        <v>4212.15</v>
      </c>
      <c r="I111" s="43">
        <f t="shared" ref="I111" si="58">F111/H111</f>
        <v>688.215756798785</v>
      </c>
      <c r="J111" s="163"/>
      <c r="K111" s="164"/>
      <c r="L111" s="84"/>
    </row>
    <row r="112" s="170" customFormat="1" ht="24.95" customHeight="1" spans="1:12">
      <c r="A112" s="39">
        <v>1.7</v>
      </c>
      <c r="B112" s="40" t="s">
        <v>39</v>
      </c>
      <c r="C112" s="148">
        <f t="shared" si="57"/>
        <v>5869892</v>
      </c>
      <c r="D112" s="149"/>
      <c r="E112" s="150"/>
      <c r="F112" s="148">
        <f>H112*I112</f>
        <v>5869892</v>
      </c>
      <c r="G112" s="237" t="s">
        <v>15</v>
      </c>
      <c r="H112" s="73">
        <v>2096.39</v>
      </c>
      <c r="I112" s="43">
        <v>2800</v>
      </c>
      <c r="J112" s="172"/>
      <c r="K112" s="173"/>
      <c r="L112" s="174"/>
    </row>
    <row r="113" ht="24.95" customHeight="1" spans="1:10">
      <c r="A113" s="39">
        <v>1.8</v>
      </c>
      <c r="B113" s="40" t="s">
        <v>40</v>
      </c>
      <c r="C113" s="148">
        <f t="shared" si="57"/>
        <v>6049357</v>
      </c>
      <c r="D113" s="149"/>
      <c r="E113" s="150"/>
      <c r="F113" s="148">
        <v>6049357</v>
      </c>
      <c r="G113" s="237" t="s">
        <v>15</v>
      </c>
      <c r="H113" s="73">
        <f>H123</f>
        <v>5386.97</v>
      </c>
      <c r="I113" s="43">
        <f>F113/H113</f>
        <v>1122.96095950042</v>
      </c>
      <c r="J113" s="161"/>
    </row>
    <row r="114" ht="24.95" customHeight="1" spans="1:13">
      <c r="A114" s="39"/>
      <c r="B114" s="40"/>
      <c r="C114" s="148"/>
      <c r="D114" s="148"/>
      <c r="E114" s="148"/>
      <c r="F114" s="148"/>
      <c r="G114" s="42"/>
      <c r="H114" s="73"/>
      <c r="I114" s="43"/>
      <c r="J114" s="166"/>
      <c r="L114" s="84"/>
      <c r="M114" s="84"/>
    </row>
    <row r="115" ht="24.95" customHeight="1" spans="1:13">
      <c r="A115" s="38">
        <v>2</v>
      </c>
      <c r="B115" s="32" t="s">
        <v>27</v>
      </c>
      <c r="C115" s="147">
        <f>SUM(C117:C122)</f>
        <v>0</v>
      </c>
      <c r="D115" s="147">
        <f t="shared" ref="D115:F115" si="59">D116+D123</f>
        <v>2804343</v>
      </c>
      <c r="E115" s="147">
        <f t="shared" si="59"/>
        <v>5459901</v>
      </c>
      <c r="F115" s="147">
        <f t="shared" si="59"/>
        <v>8343286</v>
      </c>
      <c r="G115" s="238" t="s">
        <v>175</v>
      </c>
      <c r="H115" s="69">
        <f>H116+H123</f>
        <v>6308.54</v>
      </c>
      <c r="I115" s="37">
        <f t="shared" ref="I115:I123" si="60">F115/H115</f>
        <v>1322.53833692106</v>
      </c>
      <c r="J115" s="158"/>
      <c r="L115" s="84"/>
      <c r="M115" s="84"/>
    </row>
    <row r="116" ht="24.95" customHeight="1" spans="1:12">
      <c r="A116" s="31">
        <v>2.1</v>
      </c>
      <c r="B116" s="32" t="s">
        <v>58</v>
      </c>
      <c r="C116" s="147"/>
      <c r="D116" s="147">
        <f t="shared" ref="D116:F116" si="61">SUM(D117:D122)</f>
        <v>757741</v>
      </c>
      <c r="E116" s="147">
        <f t="shared" si="61"/>
        <v>1031886</v>
      </c>
      <c r="F116" s="147">
        <f t="shared" si="61"/>
        <v>1868669</v>
      </c>
      <c r="G116" s="237" t="s">
        <v>15</v>
      </c>
      <c r="H116" s="69">
        <v>921.57</v>
      </c>
      <c r="I116" s="37">
        <f t="shared" si="60"/>
        <v>2027.7016395933</v>
      </c>
      <c r="J116" s="166"/>
      <c r="L116" s="84"/>
    </row>
    <row r="117" ht="24.95" customHeight="1" spans="1:12">
      <c r="A117" s="39" t="s">
        <v>59</v>
      </c>
      <c r="B117" s="40" t="s">
        <v>28</v>
      </c>
      <c r="C117" s="148"/>
      <c r="D117" s="151">
        <v>41465</v>
      </c>
      <c r="E117" s="148">
        <v>33707</v>
      </c>
      <c r="F117" s="148">
        <v>154214</v>
      </c>
      <c r="G117" s="237" t="s">
        <v>15</v>
      </c>
      <c r="H117" s="73">
        <f>H116</f>
        <v>921.57</v>
      </c>
      <c r="I117" s="43">
        <f t="shared" si="60"/>
        <v>167.338346517356</v>
      </c>
      <c r="J117" s="166"/>
      <c r="L117" s="84"/>
    </row>
    <row r="118" ht="24.95" customHeight="1" spans="1:12">
      <c r="A118" s="39" t="s">
        <v>60</v>
      </c>
      <c r="B118" s="40" t="s">
        <v>29</v>
      </c>
      <c r="C118" s="150"/>
      <c r="D118" s="151">
        <v>136207</v>
      </c>
      <c r="E118" s="148">
        <f>F118-D118</f>
        <v>137077</v>
      </c>
      <c r="F118" s="148">
        <v>273284</v>
      </c>
      <c r="G118" s="237" t="s">
        <v>15</v>
      </c>
      <c r="H118" s="73">
        <f t="shared" ref="H118:H122" si="62">H117</f>
        <v>921.57</v>
      </c>
      <c r="I118" s="43">
        <f t="shared" si="60"/>
        <v>296.541771108</v>
      </c>
      <c r="J118" s="166"/>
      <c r="L118" s="84"/>
    </row>
    <row r="119" ht="24.95" customHeight="1" spans="1:12">
      <c r="A119" s="39" t="s">
        <v>61</v>
      </c>
      <c r="B119" s="40" t="s">
        <v>41</v>
      </c>
      <c r="C119" s="150"/>
      <c r="D119" s="151">
        <v>530931</v>
      </c>
      <c r="E119" s="148">
        <f>F119-D119</f>
        <v>399141</v>
      </c>
      <c r="F119" s="148">
        <v>930072</v>
      </c>
      <c r="G119" s="237" t="s">
        <v>15</v>
      </c>
      <c r="H119" s="73">
        <f t="shared" si="62"/>
        <v>921.57</v>
      </c>
      <c r="I119" s="43">
        <f t="shared" si="60"/>
        <v>1009.22556072789</v>
      </c>
      <c r="J119" s="166"/>
      <c r="K119" s="168"/>
      <c r="L119" s="84"/>
    </row>
    <row r="120" ht="24.95" customHeight="1" spans="1:12">
      <c r="A120" s="39" t="s">
        <v>62</v>
      </c>
      <c r="B120" s="40" t="s">
        <v>31</v>
      </c>
      <c r="C120" s="150"/>
      <c r="D120" s="151">
        <v>49138</v>
      </c>
      <c r="E120" s="148">
        <f t="shared" ref="E120:E122" si="63">F120-D120</f>
        <v>220454</v>
      </c>
      <c r="F120" s="148">
        <v>269592</v>
      </c>
      <c r="G120" s="237" t="s">
        <v>15</v>
      </c>
      <c r="H120" s="73">
        <f t="shared" si="62"/>
        <v>921.57</v>
      </c>
      <c r="I120" s="43">
        <f t="shared" si="60"/>
        <v>292.535564308734</v>
      </c>
      <c r="J120" s="166"/>
      <c r="K120" s="169"/>
      <c r="L120" s="84"/>
    </row>
    <row r="121" ht="24.95" customHeight="1" spans="1:12">
      <c r="A121" s="39" t="s">
        <v>63</v>
      </c>
      <c r="B121" s="40" t="s">
        <v>32</v>
      </c>
      <c r="C121" s="150"/>
      <c r="D121" s="151"/>
      <c r="E121" s="148">
        <f t="shared" si="63"/>
        <v>74319</v>
      </c>
      <c r="F121" s="148">
        <v>74319</v>
      </c>
      <c r="G121" s="237" t="s">
        <v>15</v>
      </c>
      <c r="H121" s="73">
        <f t="shared" si="62"/>
        <v>921.57</v>
      </c>
      <c r="I121" s="43">
        <f t="shared" si="60"/>
        <v>80.6439011686578</v>
      </c>
      <c r="J121" s="166"/>
      <c r="K121" s="169"/>
      <c r="L121" s="84"/>
    </row>
    <row r="122" ht="24.95" customHeight="1" spans="1:10">
      <c r="A122" s="39" t="s">
        <v>64</v>
      </c>
      <c r="B122" s="40" t="s">
        <v>33</v>
      </c>
      <c r="C122" s="150"/>
      <c r="D122" s="151"/>
      <c r="E122" s="148">
        <f t="shared" si="63"/>
        <v>167188</v>
      </c>
      <c r="F122" s="148">
        <v>167188</v>
      </c>
      <c r="G122" s="237" t="s">
        <v>15</v>
      </c>
      <c r="H122" s="73">
        <f t="shared" si="62"/>
        <v>921.57</v>
      </c>
      <c r="I122" s="43">
        <f t="shared" si="60"/>
        <v>181.416495762666</v>
      </c>
      <c r="J122" s="161"/>
    </row>
    <row r="123" ht="24.95" customHeight="1" spans="1:12">
      <c r="A123" s="31">
        <v>2.2</v>
      </c>
      <c r="B123" s="32" t="s">
        <v>65</v>
      </c>
      <c r="C123" s="147">
        <f t="shared" ref="C123:F123" si="64">SUM(C124:C129)</f>
        <v>0</v>
      </c>
      <c r="D123" s="147">
        <f t="shared" si="64"/>
        <v>2046602</v>
      </c>
      <c r="E123" s="147">
        <f t="shared" si="64"/>
        <v>4428015</v>
      </c>
      <c r="F123" s="147">
        <f t="shared" si="64"/>
        <v>6474617</v>
      </c>
      <c r="G123" s="238" t="s">
        <v>175</v>
      </c>
      <c r="H123" s="69">
        <v>5386.97</v>
      </c>
      <c r="I123" s="37">
        <f t="shared" si="60"/>
        <v>1201.90329628715</v>
      </c>
      <c r="J123" s="166"/>
      <c r="K123" s="84"/>
      <c r="L123" s="84"/>
    </row>
    <row r="124" ht="24.95" customHeight="1" spans="1:12">
      <c r="A124" s="39" t="s">
        <v>66</v>
      </c>
      <c r="B124" s="40" t="s">
        <v>28</v>
      </c>
      <c r="C124" s="148"/>
      <c r="D124" s="151">
        <v>0</v>
      </c>
      <c r="E124" s="148">
        <f t="shared" ref="E124:E129" si="65">F124-D124</f>
        <v>383552</v>
      </c>
      <c r="F124" s="148">
        <v>383552</v>
      </c>
      <c r="G124" s="237" t="s">
        <v>15</v>
      </c>
      <c r="H124" s="73">
        <f>H123</f>
        <v>5386.97</v>
      </c>
      <c r="I124" s="43">
        <f t="shared" ref="I124:I129" si="66">F124/H124</f>
        <v>71.1999509928587</v>
      </c>
      <c r="J124" s="166"/>
      <c r="L124" s="84"/>
    </row>
    <row r="125" ht="24.95" customHeight="1" spans="1:12">
      <c r="A125" s="39" t="s">
        <v>67</v>
      </c>
      <c r="B125" s="40" t="s">
        <v>29</v>
      </c>
      <c r="C125" s="150"/>
      <c r="D125" s="151">
        <v>49138</v>
      </c>
      <c r="E125" s="148">
        <f t="shared" si="65"/>
        <v>587493</v>
      </c>
      <c r="F125" s="148">
        <v>636631</v>
      </c>
      <c r="G125" s="237" t="s">
        <v>15</v>
      </c>
      <c r="H125" s="73">
        <f t="shared" ref="H125:H129" si="67">H124</f>
        <v>5386.97</v>
      </c>
      <c r="I125" s="43">
        <f t="shared" si="66"/>
        <v>118.179793093334</v>
      </c>
      <c r="J125" s="166"/>
      <c r="L125" s="84"/>
    </row>
    <row r="126" ht="24.95" customHeight="1" spans="1:12">
      <c r="A126" s="39" t="s">
        <v>68</v>
      </c>
      <c r="B126" s="40" t="s">
        <v>41</v>
      </c>
      <c r="C126" s="150"/>
      <c r="D126" s="151">
        <v>1780223</v>
      </c>
      <c r="E126" s="148">
        <f t="shared" si="65"/>
        <v>1247298</v>
      </c>
      <c r="F126" s="148">
        <v>3027521</v>
      </c>
      <c r="G126" s="237" t="s">
        <v>15</v>
      </c>
      <c r="H126" s="73">
        <f t="shared" si="67"/>
        <v>5386.97</v>
      </c>
      <c r="I126" s="43">
        <f t="shared" si="66"/>
        <v>562.008141868249</v>
      </c>
      <c r="J126" s="166"/>
      <c r="K126" s="176"/>
      <c r="L126" s="84"/>
    </row>
    <row r="127" ht="24.95" customHeight="1" spans="1:12">
      <c r="A127" s="39" t="s">
        <v>69</v>
      </c>
      <c r="B127" s="40" t="s">
        <v>31</v>
      </c>
      <c r="C127" s="150"/>
      <c r="D127" s="151">
        <v>217241</v>
      </c>
      <c r="E127" s="148">
        <f t="shared" si="65"/>
        <v>1120143</v>
      </c>
      <c r="F127" s="148">
        <v>1337384</v>
      </c>
      <c r="G127" s="237" t="s">
        <v>15</v>
      </c>
      <c r="H127" s="73">
        <f t="shared" si="67"/>
        <v>5386.97</v>
      </c>
      <c r="I127" s="43">
        <f t="shared" si="66"/>
        <v>248.262752530643</v>
      </c>
      <c r="J127" s="166"/>
      <c r="K127" s="177"/>
      <c r="L127" s="84"/>
    </row>
    <row r="128" ht="24.95" customHeight="1" spans="1:12">
      <c r="A128" s="39" t="s">
        <v>70</v>
      </c>
      <c r="B128" s="40" t="s">
        <v>32</v>
      </c>
      <c r="C128" s="150"/>
      <c r="D128" s="151"/>
      <c r="E128" s="148">
        <f t="shared" si="65"/>
        <v>304413</v>
      </c>
      <c r="F128" s="148">
        <v>304413</v>
      </c>
      <c r="G128" s="237" t="s">
        <v>15</v>
      </c>
      <c r="H128" s="73">
        <f t="shared" si="67"/>
        <v>5386.97</v>
      </c>
      <c r="I128" s="43">
        <f t="shared" si="66"/>
        <v>56.509132220896</v>
      </c>
      <c r="J128" s="166"/>
      <c r="K128" s="178"/>
      <c r="L128" s="84"/>
    </row>
    <row r="129" ht="24.95" customHeight="1" spans="1:10">
      <c r="A129" s="39" t="s">
        <v>71</v>
      </c>
      <c r="B129" s="40" t="s">
        <v>33</v>
      </c>
      <c r="C129" s="150"/>
      <c r="D129" s="151"/>
      <c r="E129" s="148">
        <f t="shared" si="65"/>
        <v>785116</v>
      </c>
      <c r="F129" s="148">
        <v>785116</v>
      </c>
      <c r="G129" s="237" t="s">
        <v>15</v>
      </c>
      <c r="H129" s="73">
        <f t="shared" si="67"/>
        <v>5386.97</v>
      </c>
      <c r="I129" s="43">
        <f t="shared" si="66"/>
        <v>145.743525581171</v>
      </c>
      <c r="J129" s="161"/>
    </row>
    <row r="130" ht="24.95" customHeight="1" spans="1:10">
      <c r="A130" s="39"/>
      <c r="B130" s="40"/>
      <c r="C130" s="148"/>
      <c r="D130" s="151"/>
      <c r="E130" s="148"/>
      <c r="F130" s="148"/>
      <c r="G130" s="42"/>
      <c r="H130" s="73"/>
      <c r="I130" s="43"/>
      <c r="J130" s="161"/>
    </row>
    <row r="131" ht="24.95" customHeight="1" spans="1:13">
      <c r="A131" s="38">
        <v>3</v>
      </c>
      <c r="B131" s="32" t="s">
        <v>46</v>
      </c>
      <c r="C131" s="147">
        <f t="shared" ref="C131:F131" si="68">SUM(C132:C134)</f>
        <v>10038300</v>
      </c>
      <c r="D131" s="147">
        <f t="shared" si="68"/>
        <v>0</v>
      </c>
      <c r="E131" s="147">
        <f t="shared" si="68"/>
        <v>0</v>
      </c>
      <c r="F131" s="147">
        <f t="shared" si="68"/>
        <v>10038300</v>
      </c>
      <c r="G131" s="238" t="s">
        <v>175</v>
      </c>
      <c r="H131" s="69">
        <v>3947</v>
      </c>
      <c r="I131" s="37">
        <f t="shared" ref="I131" si="69">F131/H131</f>
        <v>2543.2733721814</v>
      </c>
      <c r="J131" s="158"/>
      <c r="L131" s="84"/>
      <c r="M131" s="84"/>
    </row>
    <row r="132" ht="24.95" hidden="1" customHeight="1" spans="1:12">
      <c r="A132" s="39">
        <v>3.1</v>
      </c>
      <c r="B132" s="40" t="s">
        <v>72</v>
      </c>
      <c r="C132" s="148">
        <f t="shared" ref="C132:C134" si="70">F132</f>
        <v>0</v>
      </c>
      <c r="D132" s="151"/>
      <c r="E132" s="148"/>
      <c r="F132" s="148"/>
      <c r="G132" s="237" t="s">
        <v>15</v>
      </c>
      <c r="H132" s="73">
        <f>H131</f>
        <v>3947</v>
      </c>
      <c r="I132" s="43">
        <v>1000</v>
      </c>
      <c r="J132" s="166"/>
      <c r="L132" s="84"/>
    </row>
    <row r="133" ht="24.95" customHeight="1" spans="1:12">
      <c r="A133" s="39">
        <v>3.1</v>
      </c>
      <c r="B133" s="40" t="s">
        <v>73</v>
      </c>
      <c r="C133" s="150">
        <f t="shared" si="70"/>
        <v>8683400</v>
      </c>
      <c r="D133" s="151"/>
      <c r="E133" s="148"/>
      <c r="F133" s="148">
        <f t="shared" ref="F133:F134" si="71">H133*I133</f>
        <v>8683400</v>
      </c>
      <c r="G133" s="237" t="s">
        <v>15</v>
      </c>
      <c r="H133" s="73">
        <f>H131</f>
        <v>3947</v>
      </c>
      <c r="I133" s="43">
        <v>2200</v>
      </c>
      <c r="J133" s="166"/>
      <c r="L133" s="84"/>
    </row>
    <row r="134" ht="24.95" customHeight="1" spans="1:12">
      <c r="A134" s="39">
        <v>3.2</v>
      </c>
      <c r="B134" s="40" t="s">
        <v>74</v>
      </c>
      <c r="C134" s="150">
        <f t="shared" si="70"/>
        <v>1354900</v>
      </c>
      <c r="D134" s="151"/>
      <c r="E134" s="148"/>
      <c r="F134" s="148">
        <f t="shared" si="71"/>
        <v>1354900</v>
      </c>
      <c r="G134" s="237" t="s">
        <v>15</v>
      </c>
      <c r="H134" s="73">
        <v>797</v>
      </c>
      <c r="I134" s="43">
        <v>1700</v>
      </c>
      <c r="J134" s="166"/>
      <c r="L134" s="84"/>
    </row>
    <row r="135" ht="24.95" customHeight="1" spans="1:10">
      <c r="A135" s="39"/>
      <c r="B135" s="40"/>
      <c r="C135" s="151"/>
      <c r="D135" s="151"/>
      <c r="E135" s="150"/>
      <c r="F135" s="148"/>
      <c r="G135" s="42"/>
      <c r="H135" s="73"/>
      <c r="I135" s="43"/>
      <c r="J135" s="166"/>
    </row>
    <row r="136" ht="24.95" customHeight="1" spans="1:10">
      <c r="A136" s="31" t="s">
        <v>75</v>
      </c>
      <c r="B136" s="32" t="s">
        <v>181</v>
      </c>
      <c r="C136" s="147">
        <f>C137+C146+C156</f>
        <v>18264924</v>
      </c>
      <c r="D136" s="147">
        <f t="shared" ref="D136:F136" si="72">D137+D146+D156</f>
        <v>1368623</v>
      </c>
      <c r="E136" s="147">
        <f t="shared" si="72"/>
        <v>3339447</v>
      </c>
      <c r="F136" s="147">
        <f t="shared" si="72"/>
        <v>22972994</v>
      </c>
      <c r="G136" s="238" t="s">
        <v>175</v>
      </c>
      <c r="H136" s="69">
        <v>3986.13</v>
      </c>
      <c r="I136" s="37">
        <f t="shared" ref="I136:I139" si="73">F136/H136</f>
        <v>5763.232508724</v>
      </c>
      <c r="J136" s="158"/>
    </row>
    <row r="137" ht="24.95" customHeight="1" spans="1:10">
      <c r="A137" s="38">
        <v>1</v>
      </c>
      <c r="B137" s="32" t="s">
        <v>20</v>
      </c>
      <c r="C137" s="147">
        <f t="shared" ref="C137" si="74">SUM(C138:C144)</f>
        <v>18264924</v>
      </c>
      <c r="D137" s="147">
        <f t="shared" ref="D137" si="75">SUM(D138:D144)</f>
        <v>0</v>
      </c>
      <c r="E137" s="147">
        <f t="shared" ref="E137:F137" si="76">SUM(E138:E144)</f>
        <v>0</v>
      </c>
      <c r="F137" s="147">
        <f t="shared" si="76"/>
        <v>18264924</v>
      </c>
      <c r="G137" s="238" t="s">
        <v>175</v>
      </c>
      <c r="H137" s="69">
        <f>H136</f>
        <v>3986.13</v>
      </c>
      <c r="I137" s="37">
        <f t="shared" si="73"/>
        <v>4582.11949936404</v>
      </c>
      <c r="J137" s="158"/>
    </row>
    <row r="138" ht="24.95" customHeight="1" spans="1:10">
      <c r="A138" s="39">
        <v>1.1</v>
      </c>
      <c r="B138" s="40" t="s">
        <v>23</v>
      </c>
      <c r="C138" s="148">
        <f t="shared" ref="C138:C144" si="77">F138</f>
        <v>330169</v>
      </c>
      <c r="D138" s="149"/>
      <c r="E138" s="150"/>
      <c r="F138" s="148">
        <v>330169</v>
      </c>
      <c r="G138" s="237" t="s">
        <v>15</v>
      </c>
      <c r="H138" s="73">
        <f t="shared" ref="H138:H140" si="78">H136</f>
        <v>3986.13</v>
      </c>
      <c r="I138" s="43">
        <f t="shared" si="73"/>
        <v>82.8294611565604</v>
      </c>
      <c r="J138" s="158"/>
    </row>
    <row r="139" ht="24.95" customHeight="1" spans="1:11">
      <c r="A139" s="39">
        <v>1.2</v>
      </c>
      <c r="B139" s="40" t="s">
        <v>24</v>
      </c>
      <c r="C139" s="148">
        <f t="shared" si="77"/>
        <v>1421791</v>
      </c>
      <c r="D139" s="149"/>
      <c r="E139" s="150"/>
      <c r="F139" s="148">
        <v>1421791</v>
      </c>
      <c r="G139" s="237" t="s">
        <v>15</v>
      </c>
      <c r="H139" s="73">
        <f t="shared" si="78"/>
        <v>3986.13</v>
      </c>
      <c r="I139" s="43">
        <f t="shared" si="73"/>
        <v>356.68455368992</v>
      </c>
      <c r="J139" s="161" t="s">
        <v>180</v>
      </c>
      <c r="K139" s="162"/>
    </row>
    <row r="140" ht="24.95" customHeight="1" spans="1:11">
      <c r="A140" s="39">
        <v>1.3</v>
      </c>
      <c r="B140" s="40" t="s">
        <v>38</v>
      </c>
      <c r="C140" s="148">
        <f t="shared" si="77"/>
        <v>7264289</v>
      </c>
      <c r="D140" s="149"/>
      <c r="E140" s="150"/>
      <c r="F140" s="148">
        <v>7264289</v>
      </c>
      <c r="G140" s="237" t="s">
        <v>15</v>
      </c>
      <c r="H140" s="73">
        <f t="shared" si="78"/>
        <v>3986.13</v>
      </c>
      <c r="I140" s="43">
        <f t="shared" ref="I140:I144" si="79">F140/H140</f>
        <v>1822.39139215229</v>
      </c>
      <c r="J140" s="161"/>
      <c r="K140" s="162"/>
    </row>
    <row r="141" ht="24.95" customHeight="1" spans="1:11">
      <c r="A141" s="39">
        <v>1.4</v>
      </c>
      <c r="B141" s="40" t="s">
        <v>25</v>
      </c>
      <c r="C141" s="148">
        <f t="shared" si="77"/>
        <v>2489116</v>
      </c>
      <c r="D141" s="149"/>
      <c r="E141" s="150"/>
      <c r="F141" s="148">
        <v>2489116</v>
      </c>
      <c r="G141" s="237" t="s">
        <v>15</v>
      </c>
      <c r="H141" s="73">
        <f>+H139</f>
        <v>3986.13</v>
      </c>
      <c r="I141" s="43">
        <f t="shared" si="79"/>
        <v>624.444260473191</v>
      </c>
      <c r="J141" s="161" t="s">
        <v>180</v>
      </c>
      <c r="K141" s="162"/>
    </row>
    <row r="142" ht="24.95" customHeight="1" spans="1:12">
      <c r="A142" s="39">
        <v>1.5</v>
      </c>
      <c r="B142" s="40" t="s">
        <v>26</v>
      </c>
      <c r="C142" s="148">
        <f t="shared" si="77"/>
        <v>1694100</v>
      </c>
      <c r="D142" s="149"/>
      <c r="E142" s="150"/>
      <c r="F142" s="148">
        <v>1694100</v>
      </c>
      <c r="G142" s="237" t="s">
        <v>15</v>
      </c>
      <c r="H142" s="73">
        <f>H137-H143</f>
        <v>3694.7</v>
      </c>
      <c r="I142" s="43">
        <f t="shared" si="79"/>
        <v>458.52166617046</v>
      </c>
      <c r="J142" s="163"/>
      <c r="K142" s="164"/>
      <c r="L142" s="84"/>
    </row>
    <row r="143" s="170" customFormat="1" ht="24.95" customHeight="1" spans="1:12">
      <c r="A143" s="39">
        <v>1.6</v>
      </c>
      <c r="B143" s="40" t="s">
        <v>39</v>
      </c>
      <c r="C143" s="148">
        <f t="shared" si="77"/>
        <v>349716</v>
      </c>
      <c r="D143" s="149"/>
      <c r="E143" s="150"/>
      <c r="F143" s="148">
        <f>H143*I143</f>
        <v>349716</v>
      </c>
      <c r="G143" s="237" t="s">
        <v>15</v>
      </c>
      <c r="H143" s="73">
        <v>291.43</v>
      </c>
      <c r="I143" s="43">
        <v>1200</v>
      </c>
      <c r="J143" s="172"/>
      <c r="K143" s="173"/>
      <c r="L143" s="174"/>
    </row>
    <row r="144" ht="24.95" customHeight="1" spans="1:10">
      <c r="A144" s="39">
        <v>1.7</v>
      </c>
      <c r="B144" s="40" t="s">
        <v>40</v>
      </c>
      <c r="C144" s="148">
        <f t="shared" si="77"/>
        <v>4715743</v>
      </c>
      <c r="D144" s="149"/>
      <c r="E144" s="150"/>
      <c r="F144" s="148">
        <v>4715743</v>
      </c>
      <c r="G144" s="237" t="s">
        <v>15</v>
      </c>
      <c r="H144" s="73">
        <f>H136</f>
        <v>3986.13</v>
      </c>
      <c r="I144" s="43">
        <f t="shared" si="79"/>
        <v>1183.03793403627</v>
      </c>
      <c r="J144" s="161"/>
    </row>
    <row r="145" ht="24.95" customHeight="1" spans="1:13">
      <c r="A145" s="39"/>
      <c r="B145" s="40"/>
      <c r="C145" s="148"/>
      <c r="D145" s="148"/>
      <c r="E145" s="148"/>
      <c r="F145" s="148"/>
      <c r="G145" s="42"/>
      <c r="H145" s="73"/>
      <c r="I145" s="43"/>
      <c r="J145" s="166"/>
      <c r="L145" s="84"/>
      <c r="M145" s="84"/>
    </row>
    <row r="146" ht="24.95" customHeight="1" spans="1:13">
      <c r="A146" s="38">
        <v>2</v>
      </c>
      <c r="B146" s="32" t="s">
        <v>27</v>
      </c>
      <c r="C146" s="147">
        <f t="shared" ref="C146" si="80">SUM(C147:C153)</f>
        <v>0</v>
      </c>
      <c r="D146" s="147">
        <f t="shared" ref="D146:F146" si="81">SUM(D147:D154)</f>
        <v>1368623</v>
      </c>
      <c r="E146" s="147">
        <f t="shared" si="81"/>
        <v>3339447</v>
      </c>
      <c r="F146" s="147">
        <f t="shared" si="81"/>
        <v>4708070</v>
      </c>
      <c r="G146" s="238" t="s">
        <v>175</v>
      </c>
      <c r="H146" s="69">
        <f>H137</f>
        <v>3986.13</v>
      </c>
      <c r="I146" s="37">
        <f t="shared" ref="I146:I154" si="82">F146/H146</f>
        <v>1181.11300935996</v>
      </c>
      <c r="J146" s="158"/>
      <c r="L146" s="84"/>
      <c r="M146" s="84"/>
    </row>
    <row r="147" ht="24.95" customHeight="1" spans="1:12">
      <c r="A147" s="39">
        <v>2.1</v>
      </c>
      <c r="B147" s="40" t="s">
        <v>28</v>
      </c>
      <c r="C147" s="148"/>
      <c r="D147" s="151">
        <v>0</v>
      </c>
      <c r="E147" s="148">
        <f t="shared" ref="E147:E154" si="83">F147-D147</f>
        <v>172222</v>
      </c>
      <c r="F147" s="148">
        <v>172222</v>
      </c>
      <c r="G147" s="237" t="s">
        <v>15</v>
      </c>
      <c r="H147" s="73">
        <f>H146</f>
        <v>3986.13</v>
      </c>
      <c r="I147" s="43">
        <f t="shared" si="82"/>
        <v>43.2053144277783</v>
      </c>
      <c r="J147" s="166"/>
      <c r="L147" s="84"/>
    </row>
    <row r="148" ht="24.95" customHeight="1" spans="1:12">
      <c r="A148" s="39">
        <v>2.2</v>
      </c>
      <c r="B148" s="40" t="s">
        <v>29</v>
      </c>
      <c r="C148" s="150"/>
      <c r="D148" s="151">
        <v>0</v>
      </c>
      <c r="E148" s="148">
        <f t="shared" si="83"/>
        <v>305623</v>
      </c>
      <c r="F148" s="148">
        <v>305623</v>
      </c>
      <c r="G148" s="237" t="s">
        <v>15</v>
      </c>
      <c r="H148" s="73">
        <f>H146</f>
        <v>3986.13</v>
      </c>
      <c r="I148" s="43">
        <f t="shared" si="82"/>
        <v>76.6716088035262</v>
      </c>
      <c r="J148" s="166"/>
      <c r="L148" s="84"/>
    </row>
    <row r="149" ht="24.95" customHeight="1" spans="1:12">
      <c r="A149" s="39">
        <v>2.3</v>
      </c>
      <c r="B149" s="40" t="s">
        <v>77</v>
      </c>
      <c r="C149" s="150"/>
      <c r="D149" s="151"/>
      <c r="E149" s="148">
        <f>F149</f>
        <v>800000</v>
      </c>
      <c r="F149" s="148">
        <v>800000</v>
      </c>
      <c r="G149" s="237" t="s">
        <v>78</v>
      </c>
      <c r="H149" s="42">
        <v>1</v>
      </c>
      <c r="I149" s="43">
        <f t="shared" si="82"/>
        <v>800000</v>
      </c>
      <c r="J149" s="166"/>
      <c r="L149" s="84"/>
    </row>
    <row r="150" ht="24.95" customHeight="1" spans="1:12">
      <c r="A150" s="39">
        <v>2.4</v>
      </c>
      <c r="B150" s="40" t="s">
        <v>41</v>
      </c>
      <c r="C150" s="150"/>
      <c r="D150" s="151">
        <v>1144140</v>
      </c>
      <c r="E150" s="148">
        <f>F150-D150</f>
        <v>602089</v>
      </c>
      <c r="F150" s="148">
        <v>1746229</v>
      </c>
      <c r="G150" s="237" t="s">
        <v>15</v>
      </c>
      <c r="H150" s="73">
        <f>H146</f>
        <v>3986.13</v>
      </c>
      <c r="I150" s="43">
        <f t="shared" si="82"/>
        <v>438.076279499163</v>
      </c>
      <c r="J150" s="166"/>
      <c r="L150" s="84"/>
    </row>
    <row r="151" ht="24.95" customHeight="1" spans="1:12">
      <c r="A151" s="39">
        <v>2.5</v>
      </c>
      <c r="B151" s="40" t="s">
        <v>31</v>
      </c>
      <c r="C151" s="150"/>
      <c r="D151" s="151">
        <v>103793</v>
      </c>
      <c r="E151" s="148">
        <f t="shared" si="83"/>
        <v>688215</v>
      </c>
      <c r="F151" s="148">
        <v>792008</v>
      </c>
      <c r="G151" s="237" t="s">
        <v>15</v>
      </c>
      <c r="H151" s="73">
        <f>H146</f>
        <v>3986.13</v>
      </c>
      <c r="I151" s="43">
        <f t="shared" si="82"/>
        <v>198.690960906945</v>
      </c>
      <c r="J151" s="166"/>
      <c r="K151" s="168"/>
      <c r="L151" s="84"/>
    </row>
    <row r="152" ht="24.95" customHeight="1" spans="1:12">
      <c r="A152" s="39">
        <v>2.6</v>
      </c>
      <c r="B152" s="40" t="s">
        <v>32</v>
      </c>
      <c r="C152" s="150"/>
      <c r="D152" s="151"/>
      <c r="E152" s="148">
        <f t="shared" si="83"/>
        <v>178926</v>
      </c>
      <c r="F152" s="148">
        <v>178926</v>
      </c>
      <c r="G152" s="237" t="s">
        <v>15</v>
      </c>
      <c r="H152" s="73">
        <f>H150</f>
        <v>3986.13</v>
      </c>
      <c r="I152" s="43">
        <f t="shared" si="82"/>
        <v>44.887146179377</v>
      </c>
      <c r="J152" s="166"/>
      <c r="K152" s="169"/>
      <c r="L152" s="84"/>
    </row>
    <row r="153" ht="24.95" customHeight="1" spans="1:12">
      <c r="A153" s="39">
        <v>2.7</v>
      </c>
      <c r="B153" s="40" t="s">
        <v>33</v>
      </c>
      <c r="C153" s="150"/>
      <c r="D153" s="151"/>
      <c r="E153" s="148">
        <f t="shared" si="83"/>
        <v>579784</v>
      </c>
      <c r="F153" s="148">
        <v>579784</v>
      </c>
      <c r="G153" s="237" t="s">
        <v>15</v>
      </c>
      <c r="H153" s="73">
        <f>H146</f>
        <v>3986.13</v>
      </c>
      <c r="I153" s="43">
        <f t="shared" si="82"/>
        <v>145.450349085454</v>
      </c>
      <c r="J153" s="166"/>
      <c r="K153" s="169"/>
      <c r="L153" s="84"/>
    </row>
    <row r="154" ht="24.95" customHeight="1" spans="1:10">
      <c r="A154" s="39">
        <v>2.8</v>
      </c>
      <c r="B154" s="40" t="s">
        <v>44</v>
      </c>
      <c r="C154" s="150"/>
      <c r="D154" s="151">
        <v>120690</v>
      </c>
      <c r="E154" s="148">
        <f t="shared" si="83"/>
        <v>12588</v>
      </c>
      <c r="F154" s="148">
        <v>133278</v>
      </c>
      <c r="G154" s="237" t="s">
        <v>79</v>
      </c>
      <c r="H154" s="42">
        <v>1</v>
      </c>
      <c r="I154" s="43">
        <f t="shared" si="82"/>
        <v>133278</v>
      </c>
      <c r="J154" s="161"/>
    </row>
    <row r="155" ht="24.95" customHeight="1" spans="1:10">
      <c r="A155" s="39"/>
      <c r="B155" s="40"/>
      <c r="C155" s="148"/>
      <c r="D155" s="151"/>
      <c r="E155" s="148"/>
      <c r="F155" s="148"/>
      <c r="G155" s="42"/>
      <c r="H155" s="73"/>
      <c r="I155" s="43"/>
      <c r="J155" s="161"/>
    </row>
    <row r="156" ht="24.95" hidden="1" customHeight="1" spans="1:10">
      <c r="A156" s="38">
        <v>3</v>
      </c>
      <c r="B156" s="32" t="s">
        <v>80</v>
      </c>
      <c r="C156" s="147">
        <f t="shared" ref="C156:C160" si="84">F156</f>
        <v>0</v>
      </c>
      <c r="D156" s="147"/>
      <c r="E156" s="147"/>
      <c r="F156" s="147"/>
      <c r="G156" s="35"/>
      <c r="H156" s="69"/>
      <c r="I156" s="37"/>
      <c r="J156" s="161"/>
    </row>
    <row r="157" ht="24.95" hidden="1" customHeight="1" spans="1:10">
      <c r="A157" s="39"/>
      <c r="B157" s="40"/>
      <c r="C157" s="148"/>
      <c r="D157" s="151"/>
      <c r="E157" s="148"/>
      <c r="F157" s="148"/>
      <c r="G157" s="42"/>
      <c r="H157" s="73"/>
      <c r="I157" s="43"/>
      <c r="J157" s="161"/>
    </row>
    <row r="158" ht="24.95" customHeight="1" spans="1:10">
      <c r="A158" s="31" t="s">
        <v>81</v>
      </c>
      <c r="B158" s="32" t="s">
        <v>82</v>
      </c>
      <c r="C158" s="146">
        <f>SUM(C159:C170)</f>
        <v>11066888.4</v>
      </c>
      <c r="D158" s="146">
        <f t="shared" ref="D158:F158" si="85">SUM(D159:D170)</f>
        <v>200000</v>
      </c>
      <c r="E158" s="146">
        <f t="shared" si="85"/>
        <v>5850221.1</v>
      </c>
      <c r="F158" s="146">
        <f t="shared" si="85"/>
        <v>17117109.5</v>
      </c>
      <c r="G158" s="238" t="s">
        <v>175</v>
      </c>
      <c r="H158" s="69">
        <f>21774.17+2322.1+7490.97-12437.4-3102-1238</f>
        <v>14809.84</v>
      </c>
      <c r="I158" s="37">
        <f>F158/H158</f>
        <v>1155.7930065416</v>
      </c>
      <c r="J158" s="158"/>
    </row>
    <row r="159" ht="24.95" customHeight="1" spans="1:11">
      <c r="A159" s="91">
        <v>1</v>
      </c>
      <c r="B159" s="40" t="s">
        <v>83</v>
      </c>
      <c r="C159" s="151">
        <f t="shared" si="84"/>
        <v>6817580</v>
      </c>
      <c r="D159" s="151"/>
      <c r="E159" s="151"/>
      <c r="F159" s="151">
        <f t="shared" ref="F159:F163" si="86">H159*I159</f>
        <v>6817580</v>
      </c>
      <c r="G159" s="237" t="s">
        <v>15</v>
      </c>
      <c r="H159" s="95">
        <f>11985+4878+2988-H171</f>
        <v>17941</v>
      </c>
      <c r="I159" s="93">
        <v>380</v>
      </c>
      <c r="J159" s="167"/>
      <c r="K159" s="84"/>
    </row>
    <row r="160" ht="24.95" customHeight="1" spans="1:10">
      <c r="A160" s="91">
        <v>2</v>
      </c>
      <c r="B160" s="40" t="s">
        <v>84</v>
      </c>
      <c r="C160" s="151">
        <f t="shared" si="84"/>
        <v>732542.5</v>
      </c>
      <c r="D160" s="151"/>
      <c r="E160" s="151"/>
      <c r="F160" s="151">
        <f t="shared" si="86"/>
        <v>732542.5</v>
      </c>
      <c r="G160" s="237" t="s">
        <v>15</v>
      </c>
      <c r="H160" s="95">
        <f>6532.25+696.63+2247.29-H172</f>
        <v>2930.17</v>
      </c>
      <c r="I160" s="93">
        <v>250</v>
      </c>
      <c r="J160" s="167"/>
    </row>
    <row r="161" ht="24.95" customHeight="1" spans="1:11">
      <c r="A161" s="91">
        <v>3</v>
      </c>
      <c r="B161" s="40" t="s">
        <v>85</v>
      </c>
      <c r="C161" s="151"/>
      <c r="D161" s="151"/>
      <c r="E161" s="151">
        <f t="shared" ref="E161:E166" si="87">F161</f>
        <v>3259345</v>
      </c>
      <c r="F161" s="151">
        <v>3259345</v>
      </c>
      <c r="G161" s="237" t="s">
        <v>15</v>
      </c>
      <c r="H161" s="95">
        <f>H158</f>
        <v>14809.84</v>
      </c>
      <c r="I161" s="93">
        <f>F161/H161</f>
        <v>220.079690259989</v>
      </c>
      <c r="J161" s="167"/>
      <c r="K161" s="179"/>
    </row>
    <row r="162" ht="24.95" customHeight="1" spans="1:11">
      <c r="A162" s="91">
        <v>4</v>
      </c>
      <c r="B162" s="40" t="s">
        <v>86</v>
      </c>
      <c r="C162" s="151"/>
      <c r="D162" s="151"/>
      <c r="E162" s="151">
        <f t="shared" si="87"/>
        <v>29301.7</v>
      </c>
      <c r="F162" s="151">
        <f>I162*H162</f>
        <v>29301.7</v>
      </c>
      <c r="G162" s="237" t="s">
        <v>15</v>
      </c>
      <c r="H162" s="95">
        <f>H160</f>
        <v>2930.17</v>
      </c>
      <c r="I162" s="93">
        <v>10</v>
      </c>
      <c r="J162" s="167"/>
      <c r="K162" s="169"/>
    </row>
    <row r="163" ht="24.95" customHeight="1" spans="1:10">
      <c r="A163" s="91">
        <v>5</v>
      </c>
      <c r="B163" s="40" t="s">
        <v>87</v>
      </c>
      <c r="C163" s="151"/>
      <c r="D163" s="151"/>
      <c r="E163" s="151">
        <f t="shared" si="87"/>
        <v>888590.4</v>
      </c>
      <c r="F163" s="151">
        <f t="shared" si="86"/>
        <v>888590.4</v>
      </c>
      <c r="G163" s="237" t="s">
        <v>15</v>
      </c>
      <c r="H163" s="95">
        <f>H161</f>
        <v>14809.84</v>
      </c>
      <c r="I163" s="93">
        <v>60</v>
      </c>
      <c r="J163" s="167" t="s">
        <v>182</v>
      </c>
    </row>
    <row r="164" ht="24.95" customHeight="1" spans="1:13">
      <c r="A164" s="91">
        <v>6</v>
      </c>
      <c r="B164" s="40" t="s">
        <v>88</v>
      </c>
      <c r="C164" s="151"/>
      <c r="D164" s="151"/>
      <c r="E164" s="151">
        <f t="shared" si="87"/>
        <v>444295.2</v>
      </c>
      <c r="F164" s="151">
        <f t="shared" ref="F164:F166" si="88">H164*I164</f>
        <v>444295.2</v>
      </c>
      <c r="G164" s="237" t="s">
        <v>15</v>
      </c>
      <c r="H164" s="95">
        <f t="shared" ref="H164:H166" si="89">H163</f>
        <v>14809.84</v>
      </c>
      <c r="I164" s="93">
        <v>30</v>
      </c>
      <c r="J164" s="167"/>
      <c r="M164" s="84"/>
    </row>
    <row r="165" ht="24.95" customHeight="1" spans="1:10">
      <c r="A165" s="91">
        <v>7</v>
      </c>
      <c r="B165" s="40" t="s">
        <v>89</v>
      </c>
      <c r="C165" s="151"/>
      <c r="D165" s="151"/>
      <c r="E165" s="151">
        <f t="shared" si="87"/>
        <v>740492</v>
      </c>
      <c r="F165" s="151">
        <f t="shared" si="88"/>
        <v>740492</v>
      </c>
      <c r="G165" s="237" t="s">
        <v>15</v>
      </c>
      <c r="H165" s="95">
        <f t="shared" si="89"/>
        <v>14809.84</v>
      </c>
      <c r="I165" s="93">
        <v>50</v>
      </c>
      <c r="J165" s="167"/>
    </row>
    <row r="166" ht="24.95" customHeight="1" spans="1:10">
      <c r="A166" s="91">
        <v>8</v>
      </c>
      <c r="B166" s="40" t="s">
        <v>90</v>
      </c>
      <c r="C166" s="151"/>
      <c r="D166" s="151"/>
      <c r="E166" s="151">
        <f t="shared" si="87"/>
        <v>296196.8</v>
      </c>
      <c r="F166" s="151">
        <f t="shared" si="88"/>
        <v>296196.8</v>
      </c>
      <c r="G166" s="237" t="s">
        <v>15</v>
      </c>
      <c r="H166" s="95">
        <f t="shared" si="89"/>
        <v>14809.84</v>
      </c>
      <c r="I166" s="93">
        <v>20</v>
      </c>
      <c r="J166" s="167"/>
    </row>
    <row r="167" ht="24.95" customHeight="1" spans="1:10">
      <c r="A167" s="91">
        <v>9</v>
      </c>
      <c r="B167" s="40" t="s">
        <v>91</v>
      </c>
      <c r="C167" s="151"/>
      <c r="D167" s="151"/>
      <c r="E167" s="151">
        <f t="shared" ref="E167:E168" si="90">F167</f>
        <v>90000</v>
      </c>
      <c r="F167" s="151">
        <f t="shared" ref="F167:F168" si="91">H167*I167</f>
        <v>90000</v>
      </c>
      <c r="G167" s="237" t="s">
        <v>92</v>
      </c>
      <c r="H167" s="95">
        <v>3</v>
      </c>
      <c r="I167" s="93">
        <v>30000</v>
      </c>
      <c r="J167" s="167"/>
    </row>
    <row r="168" ht="24.95" customHeight="1" spans="1:10">
      <c r="A168" s="91">
        <v>10</v>
      </c>
      <c r="B168" s="40" t="s">
        <v>93</v>
      </c>
      <c r="C168" s="151"/>
      <c r="D168" s="151"/>
      <c r="E168" s="151">
        <f t="shared" si="90"/>
        <v>102000</v>
      </c>
      <c r="F168" s="151">
        <f t="shared" si="91"/>
        <v>102000</v>
      </c>
      <c r="G168" s="237" t="s">
        <v>92</v>
      </c>
      <c r="H168" s="95">
        <v>34</v>
      </c>
      <c r="I168" s="93">
        <v>3000</v>
      </c>
      <c r="J168" s="167"/>
    </row>
    <row r="169" ht="24.95" customHeight="1" spans="1:10">
      <c r="A169" s="91">
        <v>11</v>
      </c>
      <c r="B169" s="40" t="s">
        <v>94</v>
      </c>
      <c r="C169" s="151">
        <f>F169</f>
        <v>516365.9</v>
      </c>
      <c r="D169" s="151"/>
      <c r="E169" s="150"/>
      <c r="F169" s="151">
        <f t="shared" ref="F169" si="92">H169*I169</f>
        <v>516365.9</v>
      </c>
      <c r="G169" s="237" t="s">
        <v>15</v>
      </c>
      <c r="H169" s="95">
        <f>H175</f>
        <v>51636.59</v>
      </c>
      <c r="I169" s="93">
        <v>10</v>
      </c>
      <c r="J169" s="167"/>
    </row>
    <row r="170" ht="24.95" customHeight="1" spans="1:10">
      <c r="A170" s="91">
        <v>12</v>
      </c>
      <c r="B170" s="40" t="s">
        <v>95</v>
      </c>
      <c r="C170" s="151">
        <f t="shared" ref="C170:F170" si="93">SUM(C171:C173)</f>
        <v>3000400</v>
      </c>
      <c r="D170" s="151">
        <f t="shared" si="93"/>
        <v>200000</v>
      </c>
      <c r="E170" s="151">
        <f t="shared" si="93"/>
        <v>0</v>
      </c>
      <c r="F170" s="151">
        <f t="shared" si="93"/>
        <v>3200400</v>
      </c>
      <c r="G170" s="237" t="s">
        <v>15</v>
      </c>
      <c r="H170" s="95">
        <f>SUM(H171:H172)</f>
        <v>8456</v>
      </c>
      <c r="I170" s="93">
        <f t="shared" ref="I170:I175" si="94">F170/H170</f>
        <v>378.476821192053</v>
      </c>
      <c r="J170" s="167"/>
    </row>
    <row r="171" ht="24.95" customHeight="1" spans="1:10">
      <c r="A171" s="39">
        <v>12.1</v>
      </c>
      <c r="B171" s="40" t="s">
        <v>96</v>
      </c>
      <c r="C171" s="151">
        <f>F171</f>
        <v>382000</v>
      </c>
      <c r="D171" s="151"/>
      <c r="E171" s="150"/>
      <c r="F171" s="151">
        <f>H171*I171</f>
        <v>382000</v>
      </c>
      <c r="G171" s="237" t="s">
        <v>15</v>
      </c>
      <c r="H171" s="95">
        <f>847+657+406</f>
        <v>1910</v>
      </c>
      <c r="I171" s="93">
        <v>200</v>
      </c>
      <c r="J171" s="167"/>
    </row>
    <row r="172" ht="24.95" customHeight="1" spans="1:10">
      <c r="A172" s="39">
        <v>12.2</v>
      </c>
      <c r="B172" s="40" t="s">
        <v>97</v>
      </c>
      <c r="C172" s="151">
        <f>+F172</f>
        <v>2618400</v>
      </c>
      <c r="D172" s="151"/>
      <c r="E172" s="151"/>
      <c r="F172" s="151">
        <f>H172*I172</f>
        <v>2618400</v>
      </c>
      <c r="G172" s="237" t="s">
        <v>15</v>
      </c>
      <c r="H172" s="95">
        <f>2571+1575+2400</f>
        <v>6546</v>
      </c>
      <c r="I172" s="93">
        <v>400</v>
      </c>
      <c r="J172" s="167"/>
    </row>
    <row r="173" ht="24.95" customHeight="1" spans="1:10">
      <c r="A173" s="39">
        <v>12.3</v>
      </c>
      <c r="B173" s="40" t="s">
        <v>98</v>
      </c>
      <c r="C173" s="151"/>
      <c r="D173" s="151">
        <f t="shared" ref="D173" si="95">F173</f>
        <v>200000</v>
      </c>
      <c r="E173" s="150">
        <f t="shared" ref="E173" si="96">F173-D173</f>
        <v>0</v>
      </c>
      <c r="F173" s="151">
        <v>200000</v>
      </c>
      <c r="G173" s="237" t="s">
        <v>78</v>
      </c>
      <c r="H173" s="40">
        <v>1</v>
      </c>
      <c r="I173" s="93">
        <f t="shared" si="94"/>
        <v>200000</v>
      </c>
      <c r="J173" s="167"/>
    </row>
    <row r="174" ht="24.95" customHeight="1" spans="1:10">
      <c r="A174" s="39"/>
      <c r="B174" s="40"/>
      <c r="C174" s="151"/>
      <c r="D174" s="151"/>
      <c r="E174" s="150"/>
      <c r="F174" s="151"/>
      <c r="G174" s="42"/>
      <c r="H174" s="95"/>
      <c r="I174" s="93"/>
      <c r="J174" s="167"/>
    </row>
    <row r="175" ht="24.95" customHeight="1" spans="1:13">
      <c r="A175" s="39"/>
      <c r="B175" s="32" t="s">
        <v>127</v>
      </c>
      <c r="C175" s="146">
        <f t="shared" ref="C175:F175" si="97">C5+C27+C88+C65+C51+C104+C136+C158</f>
        <v>238852234.4</v>
      </c>
      <c r="D175" s="146">
        <f t="shared" si="97"/>
        <v>17639992</v>
      </c>
      <c r="E175" s="146">
        <f t="shared" si="97"/>
        <v>50957762.1</v>
      </c>
      <c r="F175" s="146">
        <f t="shared" si="97"/>
        <v>307529030.5</v>
      </c>
      <c r="G175" s="238" t="s">
        <v>175</v>
      </c>
      <c r="H175" s="65">
        <f>H5+H27+H88+H65+H51+H104+H136</f>
        <v>51636.59</v>
      </c>
      <c r="I175" s="34">
        <f t="shared" si="94"/>
        <v>5955.64173583112</v>
      </c>
      <c r="J175" s="157"/>
      <c r="K175" s="84">
        <f>F175-F170</f>
        <v>304328630.5</v>
      </c>
      <c r="L175" s="84"/>
      <c r="M175" s="84"/>
    </row>
    <row r="176" spans="2:6">
      <c r="B176" s="123"/>
      <c r="C176" s="141"/>
      <c r="D176" s="12"/>
      <c r="F176" s="153"/>
    </row>
    <row r="177" spans="2:6">
      <c r="B177" s="123"/>
      <c r="C177" s="141"/>
      <c r="D177" s="12"/>
      <c r="F177" s="153"/>
    </row>
    <row r="178" spans="1:7">
      <c r="A178" s="134"/>
      <c r="B178" s="135"/>
      <c r="C178" s="141"/>
      <c r="D178" s="12"/>
      <c r="G178" s="136"/>
    </row>
    <row r="179" s="4" customFormat="1" spans="1:207">
      <c r="A179" s="6"/>
      <c r="B179" s="123"/>
      <c r="C179" s="141"/>
      <c r="D179" s="12"/>
      <c r="E179" s="12"/>
      <c r="F179" s="84"/>
      <c r="G179" s="5"/>
      <c r="H179" s="142"/>
      <c r="I179" s="5"/>
      <c r="J179" s="5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4" customFormat="1" spans="1:207">
      <c r="A180" s="6"/>
      <c r="B180" s="123"/>
      <c r="C180" s="141"/>
      <c r="D180" s="12"/>
      <c r="E180" s="12"/>
      <c r="F180" s="84"/>
      <c r="G180" s="5"/>
      <c r="H180" s="142"/>
      <c r="I180" s="5"/>
      <c r="J180" s="5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4" customFormat="1" spans="1:207">
      <c r="A181" s="6"/>
      <c r="B181" s="123"/>
      <c r="C181" s="141"/>
      <c r="D181" s="12"/>
      <c r="E181" s="12"/>
      <c r="F181" s="84"/>
      <c r="G181" s="5"/>
      <c r="H181" s="142"/>
      <c r="I181" s="5"/>
      <c r="J181" s="5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4" customFormat="1" spans="1:207">
      <c r="A182" s="6"/>
      <c r="B182" s="123"/>
      <c r="C182" s="141"/>
      <c r="D182" s="12"/>
      <c r="E182" s="12"/>
      <c r="F182" s="84"/>
      <c r="G182" s="5"/>
      <c r="H182" s="142"/>
      <c r="I182" s="5"/>
      <c r="J182" s="5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4" customFormat="1" spans="1:207">
      <c r="A183" s="6"/>
      <c r="B183" s="123"/>
      <c r="C183" s="141"/>
      <c r="D183" s="12"/>
      <c r="E183" s="12"/>
      <c r="F183" s="84"/>
      <c r="G183" s="5"/>
      <c r="H183" s="142"/>
      <c r="I183" s="5"/>
      <c r="J183" s="5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4" customFormat="1" spans="1:207">
      <c r="A184" s="6"/>
      <c r="B184" s="123"/>
      <c r="C184" s="141"/>
      <c r="D184" s="12"/>
      <c r="E184" s="12"/>
      <c r="F184" s="84"/>
      <c r="G184" s="5"/>
      <c r="H184" s="142"/>
      <c r="I184" s="5"/>
      <c r="J184" s="5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4" customFormat="1" spans="1:207">
      <c r="A185" s="6"/>
      <c r="B185" s="123"/>
      <c r="C185" s="141"/>
      <c r="D185" s="12"/>
      <c r="E185" s="12"/>
      <c r="F185" s="84"/>
      <c r="G185" s="5"/>
      <c r="H185" s="142"/>
      <c r="I185" s="5"/>
      <c r="J185" s="5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4" customFormat="1" spans="1:207">
      <c r="A186" s="6"/>
      <c r="B186" s="123"/>
      <c r="C186" s="141"/>
      <c r="D186" s="12"/>
      <c r="E186" s="12"/>
      <c r="F186" s="84"/>
      <c r="G186" s="5"/>
      <c r="H186" s="142"/>
      <c r="I186" s="5"/>
      <c r="J186" s="5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4" customFormat="1" spans="1:207">
      <c r="A187" s="6"/>
      <c r="B187" s="123"/>
      <c r="C187" s="141"/>
      <c r="D187" s="12"/>
      <c r="E187" s="12"/>
      <c r="F187" s="84"/>
      <c r="G187" s="5"/>
      <c r="H187" s="142"/>
      <c r="I187" s="5"/>
      <c r="J187" s="5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4" customFormat="1" spans="1:207">
      <c r="A188" s="6"/>
      <c r="B188" s="123"/>
      <c r="C188" s="141"/>
      <c r="D188" s="12"/>
      <c r="E188" s="12"/>
      <c r="F188" s="84"/>
      <c r="G188" s="5"/>
      <c r="H188" s="142"/>
      <c r="I188" s="5"/>
      <c r="J188" s="5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4" customFormat="1" spans="1:207">
      <c r="A189" s="6"/>
      <c r="B189" s="123"/>
      <c r="C189" s="141"/>
      <c r="D189" s="12"/>
      <c r="E189" s="12"/>
      <c r="F189" s="84"/>
      <c r="G189" s="5"/>
      <c r="H189" s="142"/>
      <c r="I189" s="5"/>
      <c r="J189" s="5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4" customFormat="1" spans="1:207">
      <c r="A190" s="6"/>
      <c r="B190" s="123"/>
      <c r="C190" s="141"/>
      <c r="D190" s="12"/>
      <c r="E190" s="12"/>
      <c r="F190" s="84"/>
      <c r="G190" s="5"/>
      <c r="H190" s="142"/>
      <c r="I190" s="5"/>
      <c r="J190" s="5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4" customFormat="1" spans="1:207">
      <c r="A191" s="6"/>
      <c r="B191" s="123"/>
      <c r="C191" s="141"/>
      <c r="D191" s="12"/>
      <c r="E191" s="12"/>
      <c r="F191" s="84"/>
      <c r="G191" s="5"/>
      <c r="H191" s="142"/>
      <c r="I191" s="5"/>
      <c r="J191" s="5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pans="2:4">
      <c r="B192" s="123"/>
      <c r="C192" s="141"/>
      <c r="D192" s="12"/>
    </row>
    <row r="193" spans="2:4">
      <c r="B193" s="123"/>
      <c r="C193" s="141"/>
      <c r="D193" s="12"/>
    </row>
    <row r="194" spans="2:4">
      <c r="B194" s="123"/>
      <c r="C194" s="141"/>
      <c r="D194" s="12"/>
    </row>
    <row r="195" spans="2:4">
      <c r="B195" s="123"/>
      <c r="C195" s="141"/>
      <c r="D195" s="12"/>
    </row>
    <row r="196" spans="2:4">
      <c r="B196" s="123"/>
      <c r="C196" s="141"/>
      <c r="D196" s="12"/>
    </row>
    <row r="197" spans="2:4">
      <c r="B197" s="123"/>
      <c r="C197" s="141"/>
      <c r="D197" s="12"/>
    </row>
    <row r="198" s="5" customFormat="1" spans="1:207">
      <c r="A198" s="6"/>
      <c r="B198" s="123"/>
      <c r="C198" s="141"/>
      <c r="D198" s="12"/>
      <c r="E198" s="12"/>
      <c r="F198" s="84"/>
      <c r="H198" s="14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spans="1:207">
      <c r="A199" s="6"/>
      <c r="B199" s="123"/>
      <c r="C199" s="141"/>
      <c r="D199" s="12"/>
      <c r="E199" s="12"/>
      <c r="F199" s="84"/>
      <c r="H199" s="14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spans="1:207">
      <c r="A200" s="6"/>
      <c r="B200" s="123"/>
      <c r="C200" s="141"/>
      <c r="D200" s="12"/>
      <c r="E200" s="12"/>
      <c r="F200" s="84"/>
      <c r="H200" s="14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spans="1:207">
      <c r="A201" s="6"/>
      <c r="B201" s="123"/>
      <c r="C201" s="141"/>
      <c r="D201" s="12"/>
      <c r="E201" s="12"/>
      <c r="F201" s="84"/>
      <c r="H201" s="14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spans="1:207">
      <c r="A202" s="6"/>
      <c r="B202" s="123"/>
      <c r="C202" s="141"/>
      <c r="D202" s="12"/>
      <c r="E202" s="12"/>
      <c r="F202" s="84"/>
      <c r="H202" s="14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spans="1:207">
      <c r="A203" s="6"/>
      <c r="B203" s="123"/>
      <c r="C203" s="141"/>
      <c r="D203" s="12"/>
      <c r="E203" s="12"/>
      <c r="F203" s="84"/>
      <c r="H203" s="14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spans="1:207">
      <c r="A204" s="6"/>
      <c r="B204" s="123"/>
      <c r="C204" s="141"/>
      <c r="D204" s="12"/>
      <c r="E204" s="12"/>
      <c r="F204" s="84"/>
      <c r="H204" s="14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spans="1:207">
      <c r="A205" s="6"/>
      <c r="B205" s="123"/>
      <c r="C205" s="141"/>
      <c r="D205" s="12"/>
      <c r="E205" s="12"/>
      <c r="F205" s="84"/>
      <c r="H205" s="14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spans="1:207">
      <c r="A206" s="6"/>
      <c r="B206" s="123"/>
      <c r="C206" s="141"/>
      <c r="D206" s="12"/>
      <c r="E206" s="12"/>
      <c r="F206" s="84"/>
      <c r="H206" s="14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spans="1:207">
      <c r="A207" s="137"/>
      <c r="B207" s="123"/>
      <c r="C207" s="141"/>
      <c r="D207" s="12"/>
      <c r="E207" s="12"/>
      <c r="F207" s="84"/>
      <c r="G207" s="12"/>
      <c r="H207" s="154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spans="1:207">
      <c r="A208" s="137"/>
      <c r="B208" s="123"/>
      <c r="C208" s="141"/>
      <c r="D208" s="12"/>
      <c r="E208" s="12"/>
      <c r="F208" s="84"/>
      <c r="G208" s="12"/>
      <c r="H208" s="154"/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spans="1:207">
      <c r="A209" s="137"/>
      <c r="B209" s="123"/>
      <c r="C209" s="141"/>
      <c r="D209" s="12"/>
      <c r="E209" s="12"/>
      <c r="F209" s="84"/>
      <c r="G209" s="12"/>
      <c r="H209" s="154"/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spans="1:207">
      <c r="A210" s="137"/>
      <c r="B210" s="123"/>
      <c r="C210" s="141"/>
      <c r="D210" s="12"/>
      <c r="E210" s="12"/>
      <c r="F210" s="84"/>
      <c r="G210" s="12"/>
      <c r="H210" s="154"/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spans="1:207">
      <c r="A211" s="137"/>
      <c r="B211" s="123"/>
      <c r="C211" s="141"/>
      <c r="D211" s="12"/>
      <c r="E211" s="12"/>
      <c r="F211" s="84"/>
      <c r="G211" s="12"/>
      <c r="H211" s="154"/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spans="1:207">
      <c r="A212" s="137"/>
      <c r="B212" s="123"/>
      <c r="C212" s="141"/>
      <c r="D212" s="12"/>
      <c r="E212" s="12"/>
      <c r="F212" s="84"/>
      <c r="G212" s="12"/>
      <c r="H212" s="154"/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spans="1:207">
      <c r="A213" s="137"/>
      <c r="B213" s="123"/>
      <c r="C213" s="141"/>
      <c r="D213" s="12"/>
      <c r="E213" s="12"/>
      <c r="F213" s="84"/>
      <c r="G213" s="12"/>
      <c r="H213" s="154"/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spans="1:207">
      <c r="A214" s="137"/>
      <c r="B214" s="123"/>
      <c r="C214" s="141"/>
      <c r="D214" s="12"/>
      <c r="E214" s="12"/>
      <c r="F214" s="84"/>
      <c r="G214" s="12"/>
      <c r="H214" s="154"/>
      <c r="I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spans="1:207">
      <c r="A215" s="137"/>
      <c r="B215" s="123"/>
      <c r="C215" s="141"/>
      <c r="D215" s="12"/>
      <c r="E215" s="12"/>
      <c r="F215" s="84"/>
      <c r="G215" s="12"/>
      <c r="H215" s="154"/>
      <c r="I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spans="1:207">
      <c r="A216" s="137"/>
      <c r="B216" s="123"/>
      <c r="C216" s="141"/>
      <c r="D216" s="12"/>
      <c r="E216" s="12"/>
      <c r="F216" s="84"/>
      <c r="G216" s="12"/>
      <c r="H216" s="154"/>
      <c r="I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spans="1:207">
      <c r="A217" s="137"/>
      <c r="B217" s="123"/>
      <c r="C217" s="141"/>
      <c r="D217" s="12"/>
      <c r="E217" s="12"/>
      <c r="F217" s="84"/>
      <c r="G217" s="12"/>
      <c r="H217" s="154"/>
      <c r="I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spans="1:207">
      <c r="A218" s="137"/>
      <c r="B218" s="123"/>
      <c r="C218" s="141"/>
      <c r="D218" s="12"/>
      <c r="E218" s="12"/>
      <c r="F218" s="84"/>
      <c r="G218" s="12"/>
      <c r="H218" s="154"/>
      <c r="I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spans="1:207">
      <c r="A219" s="137"/>
      <c r="B219" s="123"/>
      <c r="C219" s="141"/>
      <c r="D219" s="12"/>
      <c r="E219" s="12"/>
      <c r="F219" s="84"/>
      <c r="G219" s="12"/>
      <c r="H219" s="154"/>
      <c r="I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spans="1:207">
      <c r="A220" s="137"/>
      <c r="B220" s="123"/>
      <c r="C220" s="141"/>
      <c r="D220" s="12"/>
      <c r="E220" s="12"/>
      <c r="F220" s="84"/>
      <c r="G220" s="12"/>
      <c r="H220" s="154"/>
      <c r="I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spans="1:207">
      <c r="A221" s="137"/>
      <c r="B221" s="123"/>
      <c r="C221" s="141"/>
      <c r="D221" s="12"/>
      <c r="E221" s="12"/>
      <c r="F221" s="84"/>
      <c r="G221" s="12"/>
      <c r="H221" s="154"/>
      <c r="I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spans="1:207">
      <c r="A222" s="137"/>
      <c r="B222" s="123"/>
      <c r="C222" s="141"/>
      <c r="D222" s="12"/>
      <c r="E222" s="12"/>
      <c r="F222" s="84"/>
      <c r="G222" s="12"/>
      <c r="H222" s="154"/>
      <c r="I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spans="1:207">
      <c r="A223" s="137"/>
      <c r="B223" s="123"/>
      <c r="C223" s="141"/>
      <c r="D223" s="12"/>
      <c r="E223" s="12"/>
      <c r="F223" s="84"/>
      <c r="G223" s="12"/>
      <c r="H223" s="154"/>
      <c r="I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spans="1:207">
      <c r="A224" s="137"/>
      <c r="B224" s="123"/>
      <c r="C224" s="141"/>
      <c r="D224" s="12"/>
      <c r="E224" s="12"/>
      <c r="F224" s="84"/>
      <c r="G224" s="12"/>
      <c r="H224" s="154"/>
      <c r="I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spans="1:207">
      <c r="A225" s="137"/>
      <c r="B225" s="123"/>
      <c r="C225" s="141"/>
      <c r="D225" s="12"/>
      <c r="E225" s="12"/>
      <c r="F225" s="84"/>
      <c r="G225" s="12"/>
      <c r="H225" s="154"/>
      <c r="I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137"/>
      <c r="B226" s="123"/>
      <c r="C226" s="141"/>
      <c r="D226" s="12"/>
      <c r="E226" s="12"/>
      <c r="F226" s="84"/>
      <c r="G226" s="12"/>
      <c r="H226" s="154"/>
      <c r="I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spans="1:207">
      <c r="A227" s="137"/>
      <c r="B227" s="123"/>
      <c r="C227" s="141"/>
      <c r="D227" s="12"/>
      <c r="E227" s="12"/>
      <c r="F227" s="84"/>
      <c r="G227" s="12"/>
      <c r="H227" s="154"/>
      <c r="I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spans="1:207">
      <c r="A228" s="137"/>
      <c r="B228" s="123"/>
      <c r="C228" s="141"/>
      <c r="D228" s="12"/>
      <c r="E228" s="12"/>
      <c r="F228" s="84"/>
      <c r="G228" s="12"/>
      <c r="H228" s="154"/>
      <c r="I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spans="1:207">
      <c r="A229" s="137"/>
      <c r="B229" s="123"/>
      <c r="C229" s="141"/>
      <c r="D229" s="12"/>
      <c r="E229" s="12"/>
      <c r="F229" s="84"/>
      <c r="G229" s="12"/>
      <c r="H229" s="154"/>
      <c r="I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spans="1:207">
      <c r="A230" s="137"/>
      <c r="B230" s="123"/>
      <c r="C230" s="141"/>
      <c r="D230" s="12"/>
      <c r="E230" s="12"/>
      <c r="F230" s="84"/>
      <c r="G230" s="12"/>
      <c r="H230" s="154"/>
      <c r="I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spans="1:207">
      <c r="A231" s="137"/>
      <c r="B231" s="123"/>
      <c r="C231" s="141"/>
      <c r="D231" s="12"/>
      <c r="E231" s="12"/>
      <c r="F231" s="84"/>
      <c r="G231" s="12"/>
      <c r="H231" s="154"/>
      <c r="I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spans="1:207">
      <c r="A232" s="137"/>
      <c r="B232" s="123"/>
      <c r="C232" s="141"/>
      <c r="D232" s="12"/>
      <c r="E232" s="12"/>
      <c r="F232" s="84"/>
      <c r="G232" s="12"/>
      <c r="H232" s="154"/>
      <c r="I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spans="1:207">
      <c r="A233" s="137"/>
      <c r="B233" s="123"/>
      <c r="C233" s="141"/>
      <c r="D233" s="12"/>
      <c r="E233" s="12"/>
      <c r="F233" s="84"/>
      <c r="G233" s="12"/>
      <c r="H233" s="154"/>
      <c r="I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spans="1:207">
      <c r="A234" s="137"/>
      <c r="B234" s="123"/>
      <c r="C234" s="141"/>
      <c r="D234" s="12"/>
      <c r="E234" s="12"/>
      <c r="F234" s="84"/>
      <c r="G234" s="12"/>
      <c r="H234" s="154"/>
      <c r="I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spans="1:207">
      <c r="A235" s="137"/>
      <c r="B235" s="123"/>
      <c r="C235" s="141"/>
      <c r="D235" s="12"/>
      <c r="E235" s="12"/>
      <c r="F235" s="84"/>
      <c r="G235" s="12"/>
      <c r="H235" s="154"/>
      <c r="I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spans="1:207">
      <c r="A236" s="137"/>
      <c r="B236" s="123"/>
      <c r="C236" s="141"/>
      <c r="D236" s="12"/>
      <c r="E236" s="12"/>
      <c r="F236" s="84"/>
      <c r="G236" s="12"/>
      <c r="H236" s="154"/>
      <c r="I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spans="1:207">
      <c r="A237" s="137"/>
      <c r="B237" s="123"/>
      <c r="C237" s="141"/>
      <c r="D237" s="12"/>
      <c r="E237" s="12"/>
      <c r="F237" s="84"/>
      <c r="G237" s="12"/>
      <c r="H237" s="154"/>
      <c r="I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spans="1:207">
      <c r="A238" s="137"/>
      <c r="B238" s="123"/>
      <c r="C238" s="141"/>
      <c r="D238" s="12"/>
      <c r="E238" s="12"/>
      <c r="F238" s="84"/>
      <c r="G238" s="12"/>
      <c r="H238" s="154"/>
      <c r="I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spans="1:207">
      <c r="A239" s="137"/>
      <c r="B239" s="123"/>
      <c r="C239" s="141"/>
      <c r="D239" s="12"/>
      <c r="E239" s="12"/>
      <c r="F239" s="84"/>
      <c r="G239" s="12"/>
      <c r="H239" s="154"/>
      <c r="I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spans="1:207">
      <c r="A240" s="137"/>
      <c r="B240" s="123"/>
      <c r="C240" s="141"/>
      <c r="D240" s="12"/>
      <c r="E240" s="12"/>
      <c r="F240" s="84"/>
      <c r="G240" s="12"/>
      <c r="H240" s="154"/>
      <c r="I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spans="1:207">
      <c r="A241" s="137"/>
      <c r="B241" s="123"/>
      <c r="C241" s="141"/>
      <c r="D241" s="12"/>
      <c r="E241" s="12"/>
      <c r="F241" s="84"/>
      <c r="G241" s="12"/>
      <c r="H241" s="154"/>
      <c r="I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spans="1:207">
      <c r="A242" s="137"/>
      <c r="B242" s="123"/>
      <c r="C242" s="141"/>
      <c r="D242" s="12"/>
      <c r="E242" s="12"/>
      <c r="F242" s="84"/>
      <c r="G242" s="12"/>
      <c r="H242" s="154"/>
      <c r="I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spans="1:207">
      <c r="A243" s="137"/>
      <c r="B243" s="123"/>
      <c r="C243" s="141"/>
      <c r="D243" s="12"/>
      <c r="E243" s="12"/>
      <c r="F243" s="84"/>
      <c r="G243" s="12"/>
      <c r="H243" s="154"/>
      <c r="I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spans="1:207">
      <c r="A244" s="137"/>
      <c r="B244" s="123"/>
      <c r="C244" s="141"/>
      <c r="D244" s="12"/>
      <c r="E244" s="12"/>
      <c r="F244" s="84"/>
      <c r="G244" s="12"/>
      <c r="H244" s="154"/>
      <c r="I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spans="1:207">
      <c r="A245" s="137"/>
      <c r="B245" s="123"/>
      <c r="C245" s="141"/>
      <c r="D245" s="12"/>
      <c r="E245" s="12"/>
      <c r="F245" s="84"/>
      <c r="G245" s="12"/>
      <c r="H245" s="154"/>
      <c r="I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spans="1:207">
      <c r="A246" s="137"/>
      <c r="B246" s="123"/>
      <c r="C246" s="141"/>
      <c r="D246" s="12"/>
      <c r="E246" s="12"/>
      <c r="F246" s="84"/>
      <c r="G246" s="12"/>
      <c r="H246" s="154"/>
      <c r="I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spans="1:207">
      <c r="A247" s="137"/>
      <c r="B247" s="123"/>
      <c r="C247" s="141"/>
      <c r="D247" s="12"/>
      <c r="E247" s="12"/>
      <c r="F247" s="84"/>
      <c r="G247" s="12"/>
      <c r="H247" s="154"/>
      <c r="I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spans="1:207">
      <c r="A248" s="137"/>
      <c r="B248" s="123"/>
      <c r="C248" s="141"/>
      <c r="D248" s="12"/>
      <c r="E248" s="12"/>
      <c r="F248" s="84"/>
      <c r="G248" s="12"/>
      <c r="H248" s="154"/>
      <c r="I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spans="1:207">
      <c r="A249" s="137"/>
      <c r="B249" s="123"/>
      <c r="C249" s="141"/>
      <c r="D249" s="12"/>
      <c r="E249" s="12"/>
      <c r="F249" s="84"/>
      <c r="G249" s="12"/>
      <c r="H249" s="154"/>
      <c r="I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spans="1:207">
      <c r="A250" s="137"/>
      <c r="B250" s="123"/>
      <c r="C250" s="141"/>
      <c r="D250" s="12"/>
      <c r="E250" s="12"/>
      <c r="F250" s="84"/>
      <c r="G250" s="12"/>
      <c r="H250" s="154"/>
      <c r="I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spans="1:207">
      <c r="A251" s="137"/>
      <c r="B251" s="123"/>
      <c r="C251" s="141"/>
      <c r="D251" s="12"/>
      <c r="E251" s="12"/>
      <c r="F251" s="84"/>
      <c r="G251" s="12"/>
      <c r="H251" s="154"/>
      <c r="I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spans="1:207">
      <c r="A252" s="137"/>
      <c r="B252" s="123"/>
      <c r="C252" s="141"/>
      <c r="D252" s="12"/>
      <c r="E252" s="12"/>
      <c r="F252" s="84"/>
      <c r="G252" s="12"/>
      <c r="H252" s="154"/>
      <c r="I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spans="1:207">
      <c r="A253" s="137"/>
      <c r="B253" s="123"/>
      <c r="C253" s="141"/>
      <c r="D253" s="12"/>
      <c r="E253" s="12"/>
      <c r="F253" s="84"/>
      <c r="G253" s="12"/>
      <c r="H253" s="154"/>
      <c r="I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spans="1:207">
      <c r="A254" s="137"/>
      <c r="B254" s="123"/>
      <c r="C254" s="141"/>
      <c r="D254" s="12"/>
      <c r="E254" s="12"/>
      <c r="F254" s="84"/>
      <c r="G254" s="12"/>
      <c r="H254" s="154"/>
      <c r="I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spans="1:207">
      <c r="A255" s="137"/>
      <c r="B255" s="123"/>
      <c r="C255" s="141"/>
      <c r="D255" s="12"/>
      <c r="E255" s="12"/>
      <c r="F255" s="84"/>
      <c r="G255" s="12"/>
      <c r="H255" s="154"/>
      <c r="I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spans="1:207">
      <c r="A256" s="137"/>
      <c r="B256" s="123"/>
      <c r="C256" s="141"/>
      <c r="D256" s="12"/>
      <c r="E256" s="12"/>
      <c r="F256" s="84"/>
      <c r="G256" s="12"/>
      <c r="H256" s="154"/>
      <c r="I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spans="1:207">
      <c r="A257" s="137"/>
      <c r="B257" s="123"/>
      <c r="C257" s="141"/>
      <c r="D257" s="12"/>
      <c r="E257" s="12"/>
      <c r="F257" s="84"/>
      <c r="G257" s="12"/>
      <c r="H257" s="154"/>
      <c r="I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spans="1:207">
      <c r="A258" s="137"/>
      <c r="B258" s="123"/>
      <c r="C258" s="141"/>
      <c r="D258" s="12"/>
      <c r="E258" s="12"/>
      <c r="F258" s="84"/>
      <c r="G258" s="12"/>
      <c r="H258" s="154"/>
      <c r="I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spans="1:207">
      <c r="A259" s="137"/>
      <c r="B259" s="123"/>
      <c r="C259" s="141"/>
      <c r="D259" s="12"/>
      <c r="E259" s="12"/>
      <c r="F259" s="84"/>
      <c r="G259" s="12"/>
      <c r="H259" s="154"/>
      <c r="I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spans="1:207">
      <c r="A260" s="137"/>
      <c r="B260" s="123"/>
      <c r="C260" s="141"/>
      <c r="D260" s="12"/>
      <c r="E260" s="12"/>
      <c r="F260" s="84"/>
      <c r="G260" s="12"/>
      <c r="H260" s="154"/>
      <c r="I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spans="1:207">
      <c r="A261" s="137"/>
      <c r="B261" s="123"/>
      <c r="C261" s="141"/>
      <c r="D261" s="12"/>
      <c r="E261" s="12"/>
      <c r="F261" s="84"/>
      <c r="G261" s="12"/>
      <c r="H261" s="154"/>
      <c r="I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spans="1:207">
      <c r="A262" s="137"/>
      <c r="B262" s="123"/>
      <c r="C262" s="141"/>
      <c r="D262" s="12"/>
      <c r="E262" s="12"/>
      <c r="F262" s="84"/>
      <c r="G262" s="12"/>
      <c r="H262" s="154"/>
      <c r="I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spans="1:207">
      <c r="A263" s="137"/>
      <c r="B263" s="123"/>
      <c r="C263" s="141"/>
      <c r="D263" s="12"/>
      <c r="E263" s="12"/>
      <c r="F263" s="84"/>
      <c r="G263" s="12"/>
      <c r="H263" s="154"/>
      <c r="I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spans="1:207">
      <c r="A264" s="137"/>
      <c r="B264" s="123"/>
      <c r="C264" s="141"/>
      <c r="D264" s="12"/>
      <c r="E264" s="12"/>
      <c r="F264" s="84"/>
      <c r="G264" s="12"/>
      <c r="H264" s="154"/>
      <c r="I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spans="1:207">
      <c r="A265" s="137"/>
      <c r="B265" s="123"/>
      <c r="C265" s="141"/>
      <c r="D265" s="12"/>
      <c r="E265" s="12"/>
      <c r="F265" s="84"/>
      <c r="G265" s="12"/>
      <c r="H265" s="154"/>
      <c r="I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spans="1:207">
      <c r="A266" s="137"/>
      <c r="B266" s="123"/>
      <c r="C266" s="141"/>
      <c r="D266" s="12"/>
      <c r="E266" s="12"/>
      <c r="F266" s="84"/>
      <c r="G266" s="12"/>
      <c r="H266" s="154"/>
      <c r="I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spans="1:207">
      <c r="A267" s="137"/>
      <c r="B267" s="123"/>
      <c r="C267" s="141"/>
      <c r="D267" s="12"/>
      <c r="E267" s="12"/>
      <c r="F267" s="84"/>
      <c r="G267" s="12"/>
      <c r="H267" s="154"/>
      <c r="I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spans="1:207">
      <c r="A268" s="137"/>
      <c r="B268" s="123"/>
      <c r="C268" s="141"/>
      <c r="D268" s="12"/>
      <c r="E268" s="12"/>
      <c r="F268" s="84"/>
      <c r="G268" s="12"/>
      <c r="H268" s="154"/>
      <c r="I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spans="1:207">
      <c r="A269" s="137"/>
      <c r="B269" s="123"/>
      <c r="C269" s="141"/>
      <c r="D269" s="12"/>
      <c r="E269" s="12"/>
      <c r="F269" s="84"/>
      <c r="G269" s="12"/>
      <c r="H269" s="154"/>
      <c r="I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spans="1:207">
      <c r="A270" s="137"/>
      <c r="B270" s="123"/>
      <c r="C270" s="141"/>
      <c r="D270" s="12"/>
      <c r="E270" s="12"/>
      <c r="F270" s="84"/>
      <c r="G270" s="12"/>
      <c r="H270" s="154"/>
      <c r="I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spans="1:207">
      <c r="A271" s="137"/>
      <c r="B271" s="123"/>
      <c r="C271" s="141"/>
      <c r="D271" s="12"/>
      <c r="E271" s="12"/>
      <c r="F271" s="84"/>
      <c r="G271" s="12"/>
      <c r="H271" s="154"/>
      <c r="I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spans="1:207">
      <c r="A272" s="137"/>
      <c r="B272" s="123"/>
      <c r="C272" s="141"/>
      <c r="D272" s="12"/>
      <c r="E272" s="12"/>
      <c r="F272" s="84"/>
      <c r="G272" s="12"/>
      <c r="H272" s="154"/>
      <c r="I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spans="1:207">
      <c r="A273" s="137"/>
      <c r="B273" s="123"/>
      <c r="C273" s="141"/>
      <c r="D273" s="12"/>
      <c r="E273" s="12"/>
      <c r="F273" s="84"/>
      <c r="G273" s="12"/>
      <c r="H273" s="154"/>
      <c r="I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spans="1:207">
      <c r="A274" s="137"/>
      <c r="B274" s="123"/>
      <c r="C274" s="141"/>
      <c r="D274" s="12"/>
      <c r="E274" s="12"/>
      <c r="F274" s="84"/>
      <c r="G274" s="12"/>
      <c r="H274" s="154"/>
      <c r="I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spans="1:207">
      <c r="A275" s="137"/>
      <c r="B275" s="123"/>
      <c r="C275" s="141"/>
      <c r="D275" s="12"/>
      <c r="E275" s="12"/>
      <c r="F275" s="84"/>
      <c r="G275" s="12"/>
      <c r="H275" s="154"/>
      <c r="I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spans="1:207">
      <c r="A276" s="137"/>
      <c r="B276" s="123"/>
      <c r="C276" s="141"/>
      <c r="D276" s="12"/>
      <c r="E276" s="12"/>
      <c r="F276" s="84"/>
      <c r="G276" s="12"/>
      <c r="H276" s="154"/>
      <c r="I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spans="1:207">
      <c r="A277" s="137"/>
      <c r="B277" s="123"/>
      <c r="C277" s="141"/>
      <c r="D277" s="12"/>
      <c r="E277" s="12"/>
      <c r="F277" s="84"/>
      <c r="G277" s="12"/>
      <c r="H277" s="154"/>
      <c r="I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spans="1:207">
      <c r="A278" s="137"/>
      <c r="B278" s="123"/>
      <c r="C278" s="141"/>
      <c r="D278" s="12"/>
      <c r="E278" s="12"/>
      <c r="F278" s="84"/>
      <c r="G278" s="12"/>
      <c r="H278" s="154"/>
      <c r="I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spans="1:207">
      <c r="A279" s="137"/>
      <c r="B279" s="123"/>
      <c r="C279" s="141"/>
      <c r="D279" s="12"/>
      <c r="E279" s="12"/>
      <c r="F279" s="84"/>
      <c r="G279" s="12"/>
      <c r="H279" s="154"/>
      <c r="I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spans="1:207">
      <c r="A280" s="137"/>
      <c r="B280" s="123"/>
      <c r="C280" s="141"/>
      <c r="D280" s="12"/>
      <c r="E280" s="12"/>
      <c r="F280" s="84"/>
      <c r="G280" s="12"/>
      <c r="H280" s="154"/>
      <c r="I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spans="1:207">
      <c r="A281" s="137"/>
      <c r="B281" s="123"/>
      <c r="C281" s="141"/>
      <c r="D281" s="12"/>
      <c r="E281" s="12"/>
      <c r="F281" s="84"/>
      <c r="G281" s="12"/>
      <c r="H281" s="154"/>
      <c r="I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spans="1:207">
      <c r="A282" s="137"/>
      <c r="B282" s="123"/>
      <c r="C282" s="141"/>
      <c r="D282" s="12"/>
      <c r="E282" s="12"/>
      <c r="F282" s="84"/>
      <c r="G282" s="12"/>
      <c r="H282" s="154"/>
      <c r="I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spans="1:207">
      <c r="A283" s="137"/>
      <c r="B283" s="123"/>
      <c r="C283" s="141"/>
      <c r="D283" s="12"/>
      <c r="E283" s="12"/>
      <c r="F283" s="84"/>
      <c r="G283" s="12"/>
      <c r="H283" s="154"/>
      <c r="I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spans="1:207">
      <c r="A284" s="137"/>
      <c r="B284" s="123"/>
      <c r="C284" s="141"/>
      <c r="D284" s="12"/>
      <c r="E284" s="12"/>
      <c r="F284" s="84"/>
      <c r="G284" s="12"/>
      <c r="H284" s="154"/>
      <c r="I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spans="1:207">
      <c r="A285" s="137"/>
      <c r="B285" s="123"/>
      <c r="C285" s="141"/>
      <c r="D285" s="12"/>
      <c r="E285" s="12"/>
      <c r="F285" s="84"/>
      <c r="G285" s="12"/>
      <c r="H285" s="154"/>
      <c r="I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spans="1:207">
      <c r="A286" s="137"/>
      <c r="B286" s="123"/>
      <c r="C286" s="141"/>
      <c r="D286" s="12"/>
      <c r="E286" s="12"/>
      <c r="F286" s="84"/>
      <c r="G286" s="12"/>
      <c r="H286" s="154"/>
      <c r="I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spans="1:207">
      <c r="A287" s="137"/>
      <c r="B287" s="123"/>
      <c r="C287" s="141"/>
      <c r="D287" s="12"/>
      <c r="E287" s="12"/>
      <c r="F287" s="84"/>
      <c r="G287" s="12"/>
      <c r="H287" s="154"/>
      <c r="I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spans="1:207">
      <c r="A288" s="137"/>
      <c r="B288" s="123"/>
      <c r="C288" s="141"/>
      <c r="D288" s="12"/>
      <c r="E288" s="12"/>
      <c r="F288" s="84"/>
      <c r="G288" s="12"/>
      <c r="H288" s="154"/>
      <c r="I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spans="1:207">
      <c r="A289" s="137"/>
      <c r="B289" s="123"/>
      <c r="C289" s="141"/>
      <c r="D289" s="12"/>
      <c r="E289" s="12"/>
      <c r="F289" s="84"/>
      <c r="G289" s="12"/>
      <c r="H289" s="154"/>
      <c r="I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spans="1:207">
      <c r="A290" s="137"/>
      <c r="B290" s="123"/>
      <c r="C290" s="141"/>
      <c r="D290" s="12"/>
      <c r="E290" s="12"/>
      <c r="F290" s="84"/>
      <c r="G290" s="12"/>
      <c r="H290" s="154"/>
      <c r="I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spans="1:207">
      <c r="A291" s="137"/>
      <c r="B291" s="123"/>
      <c r="C291" s="141"/>
      <c r="D291" s="12"/>
      <c r="E291" s="12"/>
      <c r="F291" s="84"/>
      <c r="G291" s="12"/>
      <c r="H291" s="154"/>
      <c r="I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spans="1:207">
      <c r="A292" s="137"/>
      <c r="B292" s="123"/>
      <c r="C292" s="141"/>
      <c r="D292" s="12"/>
      <c r="E292" s="12"/>
      <c r="F292" s="84"/>
      <c r="G292" s="12"/>
      <c r="H292" s="154"/>
      <c r="I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spans="1:207">
      <c r="A293" s="137"/>
      <c r="B293" s="123"/>
      <c r="C293" s="141"/>
      <c r="D293" s="12"/>
      <c r="E293" s="12"/>
      <c r="F293" s="84"/>
      <c r="G293" s="12"/>
      <c r="H293" s="154"/>
      <c r="I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spans="1:207">
      <c r="A294" s="137"/>
      <c r="B294" s="123"/>
      <c r="C294" s="141"/>
      <c r="D294" s="12"/>
      <c r="E294" s="12"/>
      <c r="F294" s="84"/>
      <c r="G294" s="12"/>
      <c r="H294" s="154"/>
      <c r="I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spans="1:207">
      <c r="A295" s="137"/>
      <c r="B295" s="123"/>
      <c r="C295" s="141"/>
      <c r="D295" s="12"/>
      <c r="E295" s="12"/>
      <c r="F295" s="84"/>
      <c r="G295" s="12"/>
      <c r="H295" s="154"/>
      <c r="I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spans="1:207">
      <c r="A296" s="137"/>
      <c r="B296" s="123"/>
      <c r="C296" s="141"/>
      <c r="D296" s="12"/>
      <c r="E296" s="12"/>
      <c r="F296" s="84"/>
      <c r="G296" s="12"/>
      <c r="H296" s="154"/>
      <c r="I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spans="1:207">
      <c r="A297" s="137"/>
      <c r="B297" s="123"/>
      <c r="C297" s="141"/>
      <c r="D297" s="12"/>
      <c r="E297" s="12"/>
      <c r="F297" s="84"/>
      <c r="G297" s="12"/>
      <c r="H297" s="154"/>
      <c r="I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spans="1:207">
      <c r="A298" s="137"/>
      <c r="B298" s="123"/>
      <c r="C298" s="141"/>
      <c r="D298" s="12"/>
      <c r="E298" s="12"/>
      <c r="F298" s="84"/>
      <c r="G298" s="12"/>
      <c r="H298" s="154"/>
      <c r="I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spans="1:207">
      <c r="A299" s="137"/>
      <c r="B299" s="123"/>
      <c r="C299" s="141"/>
      <c r="D299" s="12"/>
      <c r="E299" s="12"/>
      <c r="F299" s="84"/>
      <c r="G299" s="12"/>
      <c r="H299" s="154"/>
      <c r="I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spans="1:207">
      <c r="A300" s="137"/>
      <c r="B300" s="123"/>
      <c r="C300" s="141"/>
      <c r="D300" s="12"/>
      <c r="E300" s="12"/>
      <c r="F300" s="84"/>
      <c r="G300" s="12"/>
      <c r="H300" s="154"/>
      <c r="I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spans="1:207">
      <c r="A301" s="137"/>
      <c r="B301" s="123"/>
      <c r="C301" s="141"/>
      <c r="D301" s="12"/>
      <c r="E301" s="12"/>
      <c r="F301" s="84"/>
      <c r="G301" s="12"/>
      <c r="H301" s="154"/>
      <c r="I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spans="1:207">
      <c r="A302" s="137"/>
      <c r="B302" s="123"/>
      <c r="C302" s="141"/>
      <c r="D302" s="12"/>
      <c r="E302" s="12"/>
      <c r="F302" s="84"/>
      <c r="G302" s="12"/>
      <c r="H302" s="154"/>
      <c r="I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spans="1:207">
      <c r="A303" s="137"/>
      <c r="B303" s="123"/>
      <c r="C303" s="141"/>
      <c r="D303" s="12"/>
      <c r="E303" s="12"/>
      <c r="F303" s="84"/>
      <c r="G303" s="12"/>
      <c r="H303" s="154"/>
      <c r="I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spans="1:207">
      <c r="A304" s="137"/>
      <c r="B304" s="123"/>
      <c r="C304" s="141"/>
      <c r="D304" s="12"/>
      <c r="E304" s="12"/>
      <c r="F304" s="84"/>
      <c r="G304" s="12"/>
      <c r="H304" s="154"/>
      <c r="I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spans="1:207">
      <c r="A305" s="137"/>
      <c r="B305" s="123"/>
      <c r="C305" s="141"/>
      <c r="D305" s="12"/>
      <c r="E305" s="12"/>
      <c r="F305" s="84"/>
      <c r="G305" s="12"/>
      <c r="H305" s="154"/>
      <c r="I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spans="1:207">
      <c r="A306" s="137"/>
      <c r="B306" s="123"/>
      <c r="C306" s="141"/>
      <c r="D306" s="12"/>
      <c r="E306" s="12"/>
      <c r="F306" s="84"/>
      <c r="G306" s="12"/>
      <c r="H306" s="154"/>
      <c r="I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spans="1:207">
      <c r="A307" s="137"/>
      <c r="B307" s="123"/>
      <c r="C307" s="141"/>
      <c r="D307" s="12"/>
      <c r="E307" s="12"/>
      <c r="F307" s="84"/>
      <c r="G307" s="12"/>
      <c r="H307" s="154"/>
      <c r="I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spans="1:207">
      <c r="A308" s="137"/>
      <c r="B308" s="123"/>
      <c r="C308" s="141"/>
      <c r="D308" s="12"/>
      <c r="E308" s="12"/>
      <c r="F308" s="84"/>
      <c r="G308" s="12"/>
      <c r="H308" s="154"/>
      <c r="I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spans="1:207">
      <c r="A309" s="137"/>
      <c r="B309" s="123"/>
      <c r="C309" s="141"/>
      <c r="D309" s="12"/>
      <c r="E309" s="12"/>
      <c r="F309" s="84"/>
      <c r="G309" s="12"/>
      <c r="H309" s="154"/>
      <c r="I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spans="1:207">
      <c r="A310" s="137"/>
      <c r="B310" s="123"/>
      <c r="C310" s="141"/>
      <c r="D310" s="12"/>
      <c r="E310" s="12"/>
      <c r="F310" s="84"/>
      <c r="G310" s="12"/>
      <c r="H310" s="154"/>
      <c r="I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spans="1:207">
      <c r="A311" s="137"/>
      <c r="B311" s="123"/>
      <c r="C311" s="141"/>
      <c r="D311" s="12"/>
      <c r="E311" s="12"/>
      <c r="F311" s="84"/>
      <c r="G311" s="12"/>
      <c r="H311" s="154"/>
      <c r="I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spans="1:207">
      <c r="A312" s="137"/>
      <c r="B312" s="123"/>
      <c r="C312" s="141"/>
      <c r="D312" s="12"/>
      <c r="E312" s="12"/>
      <c r="F312" s="84"/>
      <c r="G312" s="12"/>
      <c r="H312" s="154"/>
      <c r="I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spans="1:207">
      <c r="A313" s="137"/>
      <c r="B313" s="123"/>
      <c r="C313" s="141"/>
      <c r="D313" s="12"/>
      <c r="E313" s="12"/>
      <c r="F313" s="84"/>
      <c r="G313" s="12"/>
      <c r="H313" s="154"/>
      <c r="I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spans="1:207">
      <c r="A314" s="137"/>
      <c r="B314" s="123"/>
      <c r="C314" s="141"/>
      <c r="D314" s="12"/>
      <c r="E314" s="12"/>
      <c r="F314" s="84"/>
      <c r="G314" s="12"/>
      <c r="H314" s="154"/>
      <c r="I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spans="1:207">
      <c r="A315" s="137"/>
      <c r="B315" s="123"/>
      <c r="C315" s="141"/>
      <c r="D315" s="12"/>
      <c r="E315" s="12"/>
      <c r="F315" s="84"/>
      <c r="G315" s="12"/>
      <c r="H315" s="154"/>
      <c r="I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spans="1:207">
      <c r="A316" s="137"/>
      <c r="B316" s="123"/>
      <c r="C316" s="141"/>
      <c r="D316" s="12"/>
      <c r="E316" s="12"/>
      <c r="F316" s="84"/>
      <c r="G316" s="12"/>
      <c r="H316" s="154"/>
      <c r="I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spans="1:207">
      <c r="A317" s="137"/>
      <c r="B317" s="123"/>
      <c r="C317" s="141"/>
      <c r="D317" s="12"/>
      <c r="E317" s="12"/>
      <c r="F317" s="84"/>
      <c r="G317" s="12"/>
      <c r="H317" s="154"/>
      <c r="I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spans="1:207">
      <c r="A318" s="137"/>
      <c r="B318" s="123"/>
      <c r="C318" s="141"/>
      <c r="D318" s="12"/>
      <c r="E318" s="12"/>
      <c r="F318" s="84"/>
      <c r="G318" s="12"/>
      <c r="H318" s="154"/>
      <c r="I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spans="1:207">
      <c r="A319" s="137"/>
      <c r="B319" s="123"/>
      <c r="C319" s="141"/>
      <c r="D319" s="12"/>
      <c r="E319" s="12"/>
      <c r="F319" s="84"/>
      <c r="G319" s="12"/>
      <c r="H319" s="154"/>
      <c r="I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spans="1:207">
      <c r="A320" s="137"/>
      <c r="B320" s="123"/>
      <c r="C320" s="141"/>
      <c r="D320" s="12"/>
      <c r="E320" s="12"/>
      <c r="F320" s="84"/>
      <c r="G320" s="12"/>
      <c r="H320" s="154"/>
      <c r="I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spans="1:207">
      <c r="A321" s="137"/>
      <c r="B321" s="123"/>
      <c r="C321" s="141"/>
      <c r="D321" s="12"/>
      <c r="E321" s="12"/>
      <c r="F321" s="84"/>
      <c r="G321" s="12"/>
      <c r="H321" s="154"/>
      <c r="I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spans="1:207">
      <c r="A322" s="137"/>
      <c r="B322" s="123"/>
      <c r="C322" s="141"/>
      <c r="D322" s="12"/>
      <c r="E322" s="12"/>
      <c r="F322" s="84"/>
      <c r="G322" s="12"/>
      <c r="H322" s="154"/>
      <c r="I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spans="1:207">
      <c r="A323" s="137"/>
      <c r="B323" s="123"/>
      <c r="C323" s="141"/>
      <c r="D323" s="12"/>
      <c r="E323" s="12"/>
      <c r="F323" s="84"/>
      <c r="G323" s="12"/>
      <c r="H323" s="154"/>
      <c r="I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spans="1:207">
      <c r="A324" s="137"/>
      <c r="B324" s="123"/>
      <c r="C324" s="141"/>
      <c r="D324" s="12"/>
      <c r="E324" s="12"/>
      <c r="F324" s="84"/>
      <c r="G324" s="12"/>
      <c r="H324" s="154"/>
      <c r="I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spans="1:207">
      <c r="A325" s="137"/>
      <c r="B325" s="123"/>
      <c r="C325" s="141"/>
      <c r="D325" s="12"/>
      <c r="E325" s="12"/>
      <c r="F325" s="84"/>
      <c r="G325" s="12"/>
      <c r="H325" s="154"/>
      <c r="I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137"/>
      <c r="B326" s="123"/>
      <c r="C326" s="141"/>
      <c r="D326" s="12"/>
      <c r="E326" s="12"/>
      <c r="F326" s="84"/>
      <c r="G326" s="12"/>
      <c r="H326" s="154"/>
      <c r="I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spans="1:207">
      <c r="A327" s="137"/>
      <c r="B327" s="123"/>
      <c r="C327" s="141"/>
      <c r="D327" s="12"/>
      <c r="E327" s="12"/>
      <c r="F327" s="84"/>
      <c r="G327" s="12"/>
      <c r="H327" s="154"/>
      <c r="I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137"/>
      <c r="B328" s="123"/>
      <c r="C328" s="141"/>
      <c r="D328" s="12"/>
      <c r="E328" s="12"/>
      <c r="F328" s="84"/>
      <c r="G328" s="12"/>
      <c r="H328" s="154"/>
      <c r="I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spans="1:207">
      <c r="A329" s="137"/>
      <c r="B329" s="123"/>
      <c r="C329" s="141"/>
      <c r="D329" s="12"/>
      <c r="E329" s="12"/>
      <c r="F329" s="84"/>
      <c r="G329" s="12"/>
      <c r="H329" s="154"/>
      <c r="I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spans="1:207">
      <c r="A330" s="137"/>
      <c r="B330" s="123"/>
      <c r="C330" s="141"/>
      <c r="D330" s="12"/>
      <c r="E330" s="12"/>
      <c r="F330" s="84"/>
      <c r="G330" s="12"/>
      <c r="H330" s="154"/>
      <c r="I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spans="1:207">
      <c r="A331" s="137"/>
      <c r="B331" s="123"/>
      <c r="C331" s="141"/>
      <c r="D331" s="12"/>
      <c r="E331" s="12"/>
      <c r="F331" s="84"/>
      <c r="G331" s="12"/>
      <c r="H331" s="154"/>
      <c r="I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spans="1:207">
      <c r="A332" s="137"/>
      <c r="B332" s="123"/>
      <c r="C332" s="141"/>
      <c r="D332" s="12"/>
      <c r="E332" s="12"/>
      <c r="F332" s="84"/>
      <c r="G332" s="12"/>
      <c r="H332" s="154"/>
      <c r="I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spans="1:207">
      <c r="A333" s="137"/>
      <c r="B333" s="123"/>
      <c r="C333" s="141"/>
      <c r="D333" s="12"/>
      <c r="E333" s="12"/>
      <c r="F333" s="84"/>
      <c r="G333" s="12"/>
      <c r="H333" s="154"/>
      <c r="I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spans="1:207">
      <c r="A334" s="137"/>
      <c r="B334" s="123"/>
      <c r="C334" s="141"/>
      <c r="D334" s="12"/>
      <c r="E334" s="12"/>
      <c r="F334" s="84"/>
      <c r="G334" s="12"/>
      <c r="H334" s="154"/>
      <c r="I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spans="1:207">
      <c r="A335" s="137"/>
      <c r="B335" s="123"/>
      <c r="C335" s="141"/>
      <c r="D335" s="12"/>
      <c r="E335" s="12"/>
      <c r="F335" s="84"/>
      <c r="G335" s="12"/>
      <c r="H335" s="154"/>
      <c r="I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spans="1:207">
      <c r="A336" s="137"/>
      <c r="B336" s="123"/>
      <c r="C336" s="141"/>
      <c r="D336" s="12"/>
      <c r="E336" s="12"/>
      <c r="F336" s="84"/>
      <c r="G336" s="12"/>
      <c r="H336" s="154"/>
      <c r="I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spans="1:207">
      <c r="A337" s="137"/>
      <c r="B337" s="123"/>
      <c r="C337" s="141"/>
      <c r="D337" s="12"/>
      <c r="E337" s="12"/>
      <c r="F337" s="84"/>
      <c r="G337" s="12"/>
      <c r="H337" s="154"/>
      <c r="I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spans="1:207">
      <c r="A338" s="137"/>
      <c r="B338" s="123"/>
      <c r="C338" s="141"/>
      <c r="D338" s="12"/>
      <c r="E338" s="12"/>
      <c r="F338" s="84"/>
      <c r="G338" s="12"/>
      <c r="H338" s="154"/>
      <c r="I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spans="1:207">
      <c r="A339" s="137"/>
      <c r="B339" s="123"/>
      <c r="C339" s="141"/>
      <c r="D339" s="12"/>
      <c r="E339" s="12"/>
      <c r="F339" s="84"/>
      <c r="G339" s="12"/>
      <c r="H339" s="154"/>
      <c r="I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spans="1:207">
      <c r="A340" s="137"/>
      <c r="B340" s="123"/>
      <c r="C340" s="141"/>
      <c r="D340" s="12"/>
      <c r="E340" s="12"/>
      <c r="F340" s="84"/>
      <c r="G340" s="12"/>
      <c r="H340" s="154"/>
      <c r="I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spans="1:207">
      <c r="A341" s="137"/>
      <c r="B341" s="123"/>
      <c r="C341" s="141"/>
      <c r="D341" s="12"/>
      <c r="E341" s="12"/>
      <c r="F341" s="84"/>
      <c r="G341" s="12"/>
      <c r="H341" s="154"/>
      <c r="I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spans="1:207">
      <c r="A342" s="137"/>
      <c r="B342" s="123"/>
      <c r="C342" s="141"/>
      <c r="D342" s="12"/>
      <c r="E342" s="12"/>
      <c r="F342" s="84"/>
      <c r="G342" s="12"/>
      <c r="H342" s="154"/>
      <c r="I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spans="1:207">
      <c r="A343" s="137"/>
      <c r="B343" s="123"/>
      <c r="C343" s="141"/>
      <c r="D343" s="12"/>
      <c r="E343" s="12"/>
      <c r="F343" s="84"/>
      <c r="G343" s="12"/>
      <c r="H343" s="154"/>
      <c r="I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spans="1:207">
      <c r="A344" s="137"/>
      <c r="B344" s="123"/>
      <c r="C344" s="141"/>
      <c r="D344" s="12"/>
      <c r="E344" s="12"/>
      <c r="F344" s="84"/>
      <c r="G344" s="12"/>
      <c r="H344" s="154"/>
      <c r="I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137"/>
      <c r="B345" s="123"/>
      <c r="C345" s="141"/>
      <c r="D345" s="12"/>
      <c r="E345" s="12"/>
      <c r="F345" s="84"/>
      <c r="G345" s="12"/>
      <c r="H345" s="154"/>
      <c r="I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137"/>
      <c r="B346" s="123"/>
      <c r="C346" s="141"/>
      <c r="D346" s="12"/>
      <c r="E346" s="12"/>
      <c r="F346" s="84"/>
      <c r="G346" s="12"/>
      <c r="H346" s="154"/>
      <c r="I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137"/>
      <c r="B347" s="123"/>
      <c r="C347" s="141"/>
      <c r="D347" s="12"/>
      <c r="E347" s="12"/>
      <c r="F347" s="84"/>
      <c r="G347" s="12"/>
      <c r="H347" s="154"/>
      <c r="I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137"/>
      <c r="B348" s="123"/>
      <c r="C348" s="141"/>
      <c r="D348" s="12"/>
      <c r="E348" s="12"/>
      <c r="F348" s="84"/>
      <c r="G348" s="12"/>
      <c r="H348" s="154"/>
      <c r="I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137"/>
      <c r="B349" s="123"/>
      <c r="C349" s="141"/>
      <c r="D349" s="12"/>
      <c r="E349" s="12"/>
      <c r="F349" s="84"/>
      <c r="G349" s="12"/>
      <c r="H349" s="154"/>
      <c r="I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137"/>
      <c r="B350" s="123"/>
      <c r="C350" s="141"/>
      <c r="D350" s="12"/>
      <c r="E350" s="12"/>
      <c r="F350" s="84"/>
      <c r="G350" s="12"/>
      <c r="H350" s="154"/>
      <c r="I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137"/>
      <c r="B351" s="123"/>
      <c r="C351" s="141"/>
      <c r="D351" s="12"/>
      <c r="E351" s="12"/>
      <c r="F351" s="84"/>
      <c r="G351" s="12"/>
      <c r="H351" s="154"/>
      <c r="I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137"/>
      <c r="B352" s="123"/>
      <c r="C352" s="141"/>
      <c r="D352" s="12"/>
      <c r="E352" s="12"/>
      <c r="F352" s="84"/>
      <c r="G352" s="12"/>
      <c r="H352" s="154"/>
      <c r="I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137"/>
      <c r="B353" s="123"/>
      <c r="C353" s="141"/>
      <c r="D353" s="12"/>
      <c r="E353" s="12"/>
      <c r="F353" s="84"/>
      <c r="G353" s="12"/>
      <c r="H353" s="154"/>
      <c r="I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137"/>
      <c r="B354" s="123"/>
      <c r="C354" s="141"/>
      <c r="D354" s="12"/>
      <c r="E354" s="12"/>
      <c r="F354" s="84"/>
      <c r="G354" s="12"/>
      <c r="H354" s="154"/>
      <c r="I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137"/>
      <c r="B355" s="123"/>
      <c r="C355" s="141"/>
      <c r="D355" s="12"/>
      <c r="E355" s="12"/>
      <c r="F355" s="84"/>
      <c r="G355" s="12"/>
      <c r="H355" s="154"/>
      <c r="I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137"/>
      <c r="B356" s="123"/>
      <c r="C356" s="141"/>
      <c r="D356" s="12"/>
      <c r="E356" s="12"/>
      <c r="F356" s="84"/>
      <c r="G356" s="12"/>
      <c r="H356" s="154"/>
      <c r="I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137"/>
      <c r="B357" s="123"/>
      <c r="C357" s="141"/>
      <c r="D357" s="12"/>
      <c r="E357" s="12"/>
      <c r="F357" s="84"/>
      <c r="G357" s="12"/>
      <c r="H357" s="154"/>
      <c r="I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137"/>
      <c r="B358" s="123"/>
      <c r="C358" s="141"/>
      <c r="D358" s="12"/>
      <c r="E358" s="12"/>
      <c r="F358" s="84"/>
      <c r="G358" s="12"/>
      <c r="H358" s="154"/>
      <c r="I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137"/>
      <c r="B359" s="123"/>
      <c r="C359" s="141"/>
      <c r="D359" s="12"/>
      <c r="E359" s="12"/>
      <c r="F359" s="84"/>
      <c r="G359" s="12"/>
      <c r="H359" s="154"/>
      <c r="I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137"/>
      <c r="B360" s="123"/>
      <c r="C360" s="141"/>
      <c r="D360" s="12"/>
      <c r="E360" s="12"/>
      <c r="F360" s="84"/>
      <c r="G360" s="12"/>
      <c r="H360" s="154"/>
      <c r="I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spans="1:207">
      <c r="A361" s="137"/>
      <c r="B361" s="123"/>
      <c r="C361" s="141"/>
      <c r="D361" s="12"/>
      <c r="E361" s="12"/>
      <c r="F361" s="84"/>
      <c r="G361" s="12"/>
      <c r="H361" s="154"/>
      <c r="I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137"/>
      <c r="B362" s="123"/>
      <c r="C362" s="141"/>
      <c r="D362" s="12"/>
      <c r="E362" s="12"/>
      <c r="F362" s="84"/>
      <c r="G362" s="12"/>
      <c r="H362" s="154"/>
      <c r="I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spans="1:207">
      <c r="A363" s="137"/>
      <c r="B363" s="123"/>
      <c r="C363" s="141"/>
      <c r="D363" s="12"/>
      <c r="E363" s="12"/>
      <c r="F363" s="84"/>
      <c r="G363" s="12"/>
      <c r="H363" s="154"/>
      <c r="I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spans="1:207">
      <c r="A364" s="137"/>
      <c r="B364" s="123"/>
      <c r="C364" s="141"/>
      <c r="D364" s="12"/>
      <c r="E364" s="12"/>
      <c r="F364" s="84"/>
      <c r="G364" s="12"/>
      <c r="H364" s="154"/>
      <c r="I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spans="1:207">
      <c r="A365" s="137"/>
      <c r="B365" s="123"/>
      <c r="C365" s="141"/>
      <c r="D365" s="12"/>
      <c r="E365" s="12"/>
      <c r="F365" s="84"/>
      <c r="G365" s="12"/>
      <c r="H365" s="154"/>
      <c r="I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137"/>
      <c r="B366" s="123"/>
      <c r="C366" s="141"/>
      <c r="D366" s="12"/>
      <c r="E366" s="12"/>
      <c r="F366" s="84"/>
      <c r="G366" s="12"/>
      <c r="H366" s="154"/>
      <c r="I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spans="1:207">
      <c r="A367" s="137"/>
      <c r="B367" s="123"/>
      <c r="C367" s="141"/>
      <c r="D367" s="12"/>
      <c r="E367" s="12"/>
      <c r="F367" s="84"/>
      <c r="G367" s="12"/>
      <c r="H367" s="154"/>
      <c r="I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137"/>
      <c r="B368" s="123"/>
      <c r="C368" s="141"/>
      <c r="D368" s="12"/>
      <c r="E368" s="12"/>
      <c r="F368" s="84"/>
      <c r="G368" s="12"/>
      <c r="H368" s="154"/>
      <c r="I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37"/>
      <c r="B369" s="123"/>
      <c r="C369" s="141"/>
      <c r="D369" s="12"/>
      <c r="E369" s="12"/>
      <c r="F369" s="84"/>
      <c r="G369" s="12"/>
      <c r="H369" s="154"/>
      <c r="I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37"/>
      <c r="B370" s="123"/>
      <c r="C370" s="141"/>
      <c r="D370" s="12"/>
      <c r="E370" s="12"/>
      <c r="F370" s="84"/>
      <c r="G370" s="12"/>
      <c r="H370" s="154"/>
      <c r="I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137"/>
      <c r="B371" s="123"/>
      <c r="C371" s="141"/>
      <c r="D371" s="12"/>
      <c r="E371" s="12"/>
      <c r="F371" s="84"/>
      <c r="G371" s="12"/>
      <c r="H371" s="154"/>
      <c r="I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37"/>
      <c r="B372" s="123"/>
      <c r="C372" s="141"/>
      <c r="D372" s="12"/>
      <c r="E372" s="12"/>
      <c r="F372" s="84"/>
      <c r="G372" s="12"/>
      <c r="H372" s="154"/>
      <c r="I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37"/>
      <c r="B373" s="123"/>
      <c r="C373" s="141"/>
      <c r="D373" s="12"/>
      <c r="E373" s="12"/>
      <c r="F373" s="84"/>
      <c r="G373" s="12"/>
      <c r="H373" s="154"/>
      <c r="I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37"/>
      <c r="B374" s="123"/>
      <c r="C374" s="141"/>
      <c r="D374" s="12"/>
      <c r="E374" s="12"/>
      <c r="F374" s="84"/>
      <c r="G374" s="12"/>
      <c r="H374" s="154"/>
      <c r="I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37"/>
      <c r="B375" s="123"/>
      <c r="C375" s="141"/>
      <c r="D375" s="12"/>
      <c r="E375" s="12"/>
      <c r="F375" s="84"/>
      <c r="G375" s="12"/>
      <c r="H375" s="154"/>
      <c r="I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37"/>
      <c r="B376" s="123"/>
      <c r="C376" s="141"/>
      <c r="D376" s="12"/>
      <c r="E376" s="12"/>
      <c r="F376" s="84"/>
      <c r="G376" s="12"/>
      <c r="H376" s="154"/>
      <c r="I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37"/>
      <c r="B377" s="123"/>
      <c r="C377" s="141"/>
      <c r="D377" s="12"/>
      <c r="E377" s="12"/>
      <c r="F377" s="84"/>
      <c r="G377" s="12"/>
      <c r="H377" s="154"/>
      <c r="I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37"/>
      <c r="B378" s="123"/>
      <c r="C378" s="141"/>
      <c r="D378" s="12"/>
      <c r="E378" s="12"/>
      <c r="F378" s="84"/>
      <c r="G378" s="12"/>
      <c r="H378" s="154"/>
      <c r="I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37"/>
      <c r="B379" s="123"/>
      <c r="C379" s="141"/>
      <c r="D379" s="12"/>
      <c r="E379" s="12"/>
      <c r="F379" s="84"/>
      <c r="G379" s="12"/>
      <c r="H379" s="154"/>
      <c r="I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37"/>
      <c r="B380" s="123"/>
      <c r="C380" s="141"/>
      <c r="D380" s="12"/>
      <c r="E380" s="12"/>
      <c r="F380" s="84"/>
      <c r="G380" s="12"/>
      <c r="H380" s="154"/>
      <c r="I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37"/>
      <c r="B381" s="123"/>
      <c r="C381" s="141"/>
      <c r="D381" s="12"/>
      <c r="E381" s="12"/>
      <c r="F381" s="84"/>
      <c r="G381" s="12"/>
      <c r="H381" s="154"/>
      <c r="I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37"/>
      <c r="B382" s="123"/>
      <c r="C382" s="141"/>
      <c r="D382" s="12"/>
      <c r="E382" s="12"/>
      <c r="F382" s="84"/>
      <c r="G382" s="12"/>
      <c r="H382" s="154"/>
      <c r="I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37"/>
      <c r="B383" s="123"/>
      <c r="C383" s="141"/>
      <c r="D383" s="12"/>
      <c r="E383" s="12"/>
      <c r="F383" s="84"/>
      <c r="G383" s="12"/>
      <c r="H383" s="154"/>
      <c r="I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37"/>
      <c r="B384" s="123"/>
      <c r="C384" s="141"/>
      <c r="D384" s="12"/>
      <c r="E384" s="12"/>
      <c r="F384" s="84"/>
      <c r="G384" s="12"/>
      <c r="H384" s="154"/>
      <c r="I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37"/>
      <c r="B385" s="123"/>
      <c r="C385" s="141"/>
      <c r="D385" s="12"/>
      <c r="E385" s="12"/>
      <c r="F385" s="84"/>
      <c r="G385" s="12"/>
      <c r="H385" s="154"/>
      <c r="I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37"/>
      <c r="B386" s="123"/>
      <c r="C386" s="141"/>
      <c r="D386" s="12"/>
      <c r="E386" s="12"/>
      <c r="F386" s="84"/>
      <c r="G386" s="12"/>
      <c r="H386" s="154"/>
      <c r="I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37"/>
      <c r="B387" s="123"/>
      <c r="C387" s="141"/>
      <c r="D387" s="12"/>
      <c r="E387" s="12"/>
      <c r="F387" s="84"/>
      <c r="G387" s="12"/>
      <c r="H387" s="154"/>
      <c r="I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37"/>
      <c r="B388" s="123"/>
      <c r="C388" s="141"/>
      <c r="D388" s="12"/>
      <c r="E388" s="12"/>
      <c r="F388" s="84"/>
      <c r="G388" s="12"/>
      <c r="H388" s="154"/>
      <c r="I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37"/>
      <c r="B389" s="123"/>
      <c r="C389" s="141"/>
      <c r="D389" s="12"/>
      <c r="E389" s="12"/>
      <c r="F389" s="84"/>
      <c r="G389" s="12"/>
      <c r="H389" s="154"/>
      <c r="I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37"/>
      <c r="B390" s="123"/>
      <c r="C390" s="141"/>
      <c r="D390" s="12"/>
      <c r="E390" s="12"/>
      <c r="F390" s="84"/>
      <c r="G390" s="12"/>
      <c r="H390" s="154"/>
      <c r="I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37"/>
      <c r="B391" s="123"/>
      <c r="C391" s="141"/>
      <c r="D391" s="12"/>
      <c r="E391" s="12"/>
      <c r="F391" s="84"/>
      <c r="G391" s="12"/>
      <c r="H391" s="154"/>
      <c r="I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37"/>
      <c r="B392" s="123"/>
      <c r="C392" s="141"/>
      <c r="D392" s="12"/>
      <c r="E392" s="12"/>
      <c r="F392" s="84"/>
      <c r="G392" s="12"/>
      <c r="H392" s="154"/>
      <c r="I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37"/>
      <c r="B393" s="123"/>
      <c r="C393" s="141"/>
      <c r="D393" s="12"/>
      <c r="E393" s="12"/>
      <c r="F393" s="84"/>
      <c r="G393" s="12"/>
      <c r="H393" s="154"/>
      <c r="I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37"/>
      <c r="B394" s="123"/>
      <c r="C394" s="141"/>
      <c r="D394" s="12"/>
      <c r="E394" s="12"/>
      <c r="F394" s="84"/>
      <c r="G394" s="12"/>
      <c r="H394" s="154"/>
      <c r="I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37"/>
      <c r="B395" s="123"/>
      <c r="C395" s="141"/>
      <c r="D395" s="12"/>
      <c r="E395" s="12"/>
      <c r="F395" s="84"/>
      <c r="G395" s="12"/>
      <c r="H395" s="154"/>
      <c r="I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37"/>
      <c r="B396" s="123"/>
      <c r="C396" s="141"/>
      <c r="D396" s="12"/>
      <c r="E396" s="12"/>
      <c r="F396" s="84"/>
      <c r="G396" s="12"/>
      <c r="H396" s="154"/>
      <c r="I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37"/>
      <c r="B397" s="123"/>
      <c r="C397" s="141"/>
      <c r="D397" s="12"/>
      <c r="E397" s="12"/>
      <c r="F397" s="84"/>
      <c r="G397" s="12"/>
      <c r="H397" s="154"/>
      <c r="I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37"/>
      <c r="B398" s="123"/>
      <c r="C398" s="141"/>
      <c r="D398" s="12"/>
      <c r="E398" s="12"/>
      <c r="F398" s="84"/>
      <c r="G398" s="12"/>
      <c r="H398" s="154"/>
      <c r="I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37"/>
      <c r="B399" s="123"/>
      <c r="C399" s="141"/>
      <c r="D399" s="12"/>
      <c r="E399" s="12"/>
      <c r="F399" s="84"/>
      <c r="G399" s="12"/>
      <c r="H399" s="154"/>
      <c r="I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137"/>
      <c r="B400" s="123"/>
      <c r="C400" s="141"/>
      <c r="D400" s="12"/>
      <c r="E400" s="12"/>
      <c r="F400" s="84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137"/>
      <c r="B401" s="123"/>
      <c r="C401" s="141"/>
      <c r="D401" s="12"/>
      <c r="E401" s="12"/>
      <c r="F401" s="84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137"/>
      <c r="B402" s="123"/>
      <c r="C402" s="141"/>
      <c r="D402" s="12"/>
      <c r="E402" s="12"/>
      <c r="F402" s="84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137"/>
      <c r="B403" s="123"/>
      <c r="C403" s="141"/>
      <c r="D403" s="12"/>
      <c r="E403" s="12"/>
      <c r="F403" s="84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137"/>
      <c r="B404" s="123"/>
      <c r="C404" s="141"/>
      <c r="D404" s="12"/>
      <c r="E404" s="12"/>
      <c r="F404" s="84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137"/>
      <c r="B405" s="123"/>
      <c r="C405" s="141"/>
      <c r="D405" s="12"/>
      <c r="E405" s="12"/>
      <c r="F405" s="84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137"/>
      <c r="B406" s="123"/>
      <c r="C406" s="141"/>
      <c r="D406" s="12"/>
      <c r="E406" s="12"/>
      <c r="F406" s="84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137"/>
      <c r="B407" s="123"/>
      <c r="C407" s="141"/>
      <c r="D407" s="12"/>
      <c r="E407" s="12"/>
      <c r="F407" s="84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137"/>
      <c r="B408" s="123"/>
      <c r="C408" s="141"/>
      <c r="D408" s="12"/>
      <c r="E408" s="12"/>
      <c r="F408" s="84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137"/>
      <c r="B409" s="123"/>
      <c r="C409" s="141"/>
      <c r="D409" s="12"/>
      <c r="E409" s="12"/>
      <c r="F409" s="84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137"/>
      <c r="B410" s="123"/>
      <c r="C410" s="141"/>
      <c r="D410" s="12"/>
      <c r="E410" s="12"/>
      <c r="F410" s="84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137"/>
      <c r="B411" s="123"/>
      <c r="C411" s="141"/>
      <c r="D411" s="12"/>
      <c r="E411" s="12"/>
      <c r="F411" s="84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137"/>
      <c r="B412" s="123"/>
      <c r="C412" s="141"/>
      <c r="D412" s="12"/>
      <c r="E412" s="12"/>
      <c r="F412" s="84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137"/>
      <c r="B413" s="123"/>
      <c r="C413" s="141"/>
      <c r="D413" s="12"/>
      <c r="E413" s="12"/>
      <c r="F413" s="84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137"/>
      <c r="B414" s="123"/>
      <c r="C414" s="141"/>
      <c r="D414" s="12"/>
      <c r="E414" s="12"/>
      <c r="F414" s="84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137"/>
      <c r="B415" s="123"/>
      <c r="C415" s="141"/>
      <c r="D415" s="12"/>
      <c r="E415" s="12"/>
      <c r="F415" s="84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137"/>
      <c r="B416" s="123"/>
      <c r="C416" s="141"/>
      <c r="D416" s="12"/>
      <c r="E416" s="12"/>
      <c r="F416" s="84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137"/>
      <c r="B417" s="123"/>
      <c r="C417" s="141"/>
      <c r="D417" s="12"/>
      <c r="E417" s="12"/>
      <c r="F417" s="84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137"/>
      <c r="B418" s="123"/>
      <c r="C418" s="141"/>
      <c r="D418" s="12"/>
      <c r="E418" s="12"/>
      <c r="F418" s="84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137"/>
      <c r="B419" s="123"/>
      <c r="C419" s="141"/>
      <c r="D419" s="12"/>
      <c r="E419" s="12"/>
      <c r="F419" s="84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137"/>
      <c r="B420" s="123"/>
      <c r="C420" s="141"/>
      <c r="D420" s="12"/>
      <c r="E420" s="12"/>
      <c r="F420" s="84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137"/>
      <c r="B421" s="123"/>
      <c r="C421" s="141"/>
      <c r="D421" s="12"/>
      <c r="E421" s="12"/>
      <c r="F421" s="84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137"/>
      <c r="B422" s="123"/>
      <c r="C422" s="141"/>
      <c r="D422" s="12"/>
      <c r="E422" s="12"/>
      <c r="F422" s="84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137"/>
      <c r="B423" s="123"/>
      <c r="C423" s="141"/>
      <c r="D423" s="12"/>
      <c r="E423" s="12"/>
      <c r="F423" s="84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137"/>
      <c r="B424" s="123"/>
      <c r="C424" s="141"/>
      <c r="D424" s="12"/>
      <c r="E424" s="12"/>
      <c r="F424" s="84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137"/>
      <c r="B425" s="123"/>
      <c r="C425" s="141"/>
      <c r="D425" s="12"/>
      <c r="E425" s="12"/>
      <c r="F425" s="84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137"/>
      <c r="B426" s="123"/>
      <c r="C426" s="141"/>
      <c r="D426" s="12"/>
      <c r="E426" s="12"/>
      <c r="F426" s="84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137"/>
      <c r="B427" s="123"/>
      <c r="C427" s="141"/>
      <c r="D427" s="12"/>
      <c r="E427" s="12"/>
      <c r="F427" s="84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137"/>
      <c r="B428" s="123"/>
      <c r="C428" s="141"/>
      <c r="D428" s="12"/>
      <c r="E428" s="12"/>
      <c r="F428" s="84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137"/>
      <c r="B429" s="123"/>
      <c r="C429" s="141"/>
      <c r="D429" s="12"/>
      <c r="E429" s="12"/>
      <c r="F429" s="84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137"/>
      <c r="B430" s="123"/>
      <c r="C430" s="141"/>
      <c r="D430" s="12"/>
      <c r="E430" s="12"/>
      <c r="F430" s="84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137"/>
      <c r="B431" s="123"/>
      <c r="C431" s="141"/>
      <c r="D431" s="12"/>
      <c r="E431" s="12"/>
      <c r="F431" s="84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137"/>
      <c r="B432" s="123"/>
      <c r="C432" s="141"/>
      <c r="D432" s="12"/>
      <c r="E432" s="12"/>
      <c r="F432" s="84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137"/>
      <c r="B433" s="123"/>
      <c r="C433" s="141"/>
      <c r="D433" s="12"/>
      <c r="E433" s="12"/>
      <c r="F433" s="84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137"/>
      <c r="B434" s="123"/>
      <c r="C434" s="141"/>
      <c r="D434" s="12"/>
      <c r="E434" s="12"/>
      <c r="F434" s="84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137"/>
      <c r="B435" s="123"/>
      <c r="C435" s="141"/>
      <c r="D435" s="12"/>
      <c r="E435" s="12"/>
      <c r="F435" s="84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137"/>
      <c r="B436" s="123"/>
      <c r="C436" s="141"/>
      <c r="D436" s="12"/>
      <c r="E436" s="12"/>
      <c r="F436" s="84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137"/>
      <c r="B437" s="123"/>
      <c r="C437" s="141"/>
      <c r="D437" s="12"/>
      <c r="E437" s="12"/>
      <c r="F437" s="84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137"/>
      <c r="B438" s="123"/>
      <c r="C438" s="141"/>
      <c r="D438" s="12"/>
      <c r="E438" s="12"/>
      <c r="F438" s="84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137"/>
      <c r="B439" s="123"/>
      <c r="C439" s="141"/>
      <c r="D439" s="12"/>
      <c r="E439" s="12"/>
      <c r="F439" s="84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137"/>
      <c r="B440" s="123"/>
      <c r="C440" s="141"/>
      <c r="D440" s="12"/>
      <c r="E440" s="12"/>
      <c r="F440" s="84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137"/>
      <c r="B441" s="123"/>
      <c r="C441" s="141"/>
      <c r="D441" s="12"/>
      <c r="E441" s="12"/>
      <c r="F441" s="84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137"/>
      <c r="B442" s="123"/>
      <c r="C442" s="141"/>
      <c r="D442" s="12"/>
      <c r="E442" s="12"/>
      <c r="F442" s="84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137"/>
      <c r="B443" s="123"/>
      <c r="C443" s="141"/>
      <c r="D443" s="12"/>
      <c r="E443" s="12"/>
      <c r="F443" s="84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137"/>
      <c r="B444" s="123"/>
      <c r="C444" s="141"/>
      <c r="D444" s="12"/>
      <c r="E444" s="12"/>
      <c r="F444" s="84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137"/>
      <c r="B445" s="123"/>
      <c r="C445" s="141"/>
      <c r="D445" s="12"/>
      <c r="E445" s="12"/>
      <c r="F445" s="84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137"/>
      <c r="B446" s="123"/>
      <c r="C446" s="141"/>
      <c r="D446" s="12"/>
      <c r="E446" s="12"/>
      <c r="F446" s="84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137"/>
      <c r="B447" s="123"/>
      <c r="C447" s="141"/>
      <c r="D447" s="12"/>
      <c r="E447" s="12"/>
      <c r="F447" s="84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137"/>
      <c r="B448" s="123"/>
      <c r="C448" s="141"/>
      <c r="D448" s="12"/>
      <c r="E448" s="12"/>
      <c r="F448" s="84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137"/>
      <c r="B449" s="123"/>
      <c r="C449" s="141"/>
      <c r="D449" s="12"/>
      <c r="E449" s="12"/>
      <c r="F449" s="84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137"/>
      <c r="B450" s="123"/>
      <c r="C450" s="141"/>
      <c r="D450" s="12"/>
      <c r="E450" s="12"/>
      <c r="F450" s="84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137"/>
      <c r="B451" s="123"/>
      <c r="C451" s="141"/>
      <c r="D451" s="12"/>
      <c r="E451" s="12"/>
      <c r="F451" s="84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137"/>
      <c r="B452" s="123"/>
      <c r="C452" s="141"/>
      <c r="D452" s="12"/>
      <c r="E452" s="12"/>
      <c r="F452" s="84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137"/>
      <c r="B453" s="123"/>
      <c r="C453" s="141"/>
      <c r="D453" s="12"/>
      <c r="E453" s="12"/>
      <c r="F453" s="84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137"/>
      <c r="B454" s="123"/>
      <c r="C454" s="141"/>
      <c r="D454" s="12"/>
      <c r="E454" s="12"/>
      <c r="F454" s="84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137"/>
      <c r="B455" s="123"/>
      <c r="C455" s="141"/>
      <c r="D455" s="12"/>
      <c r="E455" s="12"/>
      <c r="F455" s="84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137"/>
      <c r="B456" s="123"/>
      <c r="C456" s="141"/>
      <c r="D456" s="12"/>
      <c r="E456" s="12"/>
      <c r="F456" s="84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137"/>
      <c r="B457" s="123"/>
      <c r="C457" s="141"/>
      <c r="D457" s="12"/>
      <c r="E457" s="12"/>
      <c r="F457" s="84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137"/>
      <c r="B458" s="123"/>
      <c r="C458" s="141"/>
      <c r="D458" s="12"/>
      <c r="E458" s="12"/>
      <c r="F458" s="84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137"/>
      <c r="B459" s="123"/>
      <c r="C459" s="141"/>
      <c r="D459" s="12"/>
      <c r="E459" s="12"/>
      <c r="F459" s="84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137"/>
      <c r="B460" s="123"/>
      <c r="C460" s="141"/>
      <c r="D460" s="12"/>
      <c r="E460" s="12"/>
      <c r="F460" s="84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137"/>
      <c r="B461" s="123"/>
      <c r="C461" s="141"/>
      <c r="D461" s="12"/>
      <c r="E461" s="12"/>
      <c r="F461" s="84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137"/>
      <c r="B462" s="123"/>
      <c r="C462" s="141"/>
      <c r="D462" s="12"/>
      <c r="E462" s="12"/>
      <c r="F462" s="84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137"/>
      <c r="B463" s="123"/>
      <c r="C463" s="141"/>
      <c r="D463" s="12"/>
      <c r="E463" s="12"/>
      <c r="F463" s="84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137"/>
      <c r="B464" s="123"/>
      <c r="C464" s="141"/>
      <c r="D464" s="12"/>
      <c r="E464" s="12"/>
      <c r="F464" s="84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137"/>
      <c r="B465" s="123"/>
      <c r="C465" s="141"/>
      <c r="D465" s="12"/>
      <c r="E465" s="12"/>
      <c r="F465" s="84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137"/>
      <c r="B466" s="123"/>
      <c r="C466" s="141"/>
      <c r="D466" s="12"/>
      <c r="E466" s="12"/>
      <c r="F466" s="84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137"/>
      <c r="B467" s="123"/>
      <c r="C467" s="141"/>
      <c r="D467" s="12"/>
      <c r="E467" s="12"/>
      <c r="F467" s="84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137"/>
      <c r="B468" s="123"/>
      <c r="C468" s="141"/>
      <c r="D468" s="12"/>
      <c r="E468" s="12"/>
      <c r="F468" s="84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137"/>
      <c r="B469" s="123"/>
      <c r="C469" s="141"/>
      <c r="D469" s="12"/>
      <c r="E469" s="12"/>
      <c r="F469" s="84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137"/>
      <c r="B470" s="123"/>
      <c r="C470" s="141"/>
      <c r="D470" s="12"/>
      <c r="E470" s="12"/>
      <c r="F470" s="84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137"/>
      <c r="B471" s="123"/>
      <c r="C471" s="141"/>
      <c r="D471" s="12"/>
      <c r="E471" s="12"/>
      <c r="F471" s="84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137"/>
      <c r="B472" s="123"/>
      <c r="C472" s="141"/>
      <c r="D472" s="12"/>
      <c r="E472" s="12"/>
      <c r="F472" s="84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137"/>
      <c r="B473" s="123"/>
      <c r="C473" s="141"/>
      <c r="D473" s="12"/>
      <c r="E473" s="12"/>
      <c r="F473" s="84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137"/>
      <c r="B474" s="123"/>
      <c r="C474" s="141"/>
      <c r="D474" s="12"/>
      <c r="E474" s="12"/>
      <c r="F474" s="84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137"/>
      <c r="B475" s="123"/>
      <c r="C475" s="141"/>
      <c r="D475" s="12"/>
      <c r="E475" s="12"/>
      <c r="F475" s="84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137"/>
      <c r="B476" s="123"/>
      <c r="C476" s="141"/>
      <c r="D476" s="12"/>
      <c r="E476" s="12"/>
      <c r="F476" s="84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137"/>
      <c r="B477" s="123"/>
      <c r="C477" s="141"/>
      <c r="D477" s="12"/>
      <c r="E477" s="12"/>
      <c r="F477" s="84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137"/>
      <c r="B478" s="123"/>
      <c r="C478" s="141"/>
      <c r="D478" s="12"/>
      <c r="E478" s="12"/>
      <c r="F478" s="84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137"/>
      <c r="B479" s="123"/>
      <c r="C479" s="141"/>
      <c r="D479" s="12"/>
      <c r="E479" s="12"/>
      <c r="F479" s="84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137"/>
      <c r="B480" s="123"/>
      <c r="C480" s="141"/>
      <c r="D480" s="12"/>
      <c r="E480" s="12"/>
      <c r="F480" s="84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137"/>
      <c r="B481" s="123"/>
      <c r="C481" s="141"/>
      <c r="D481" s="12"/>
      <c r="E481" s="12"/>
      <c r="F481" s="84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482" s="5" customFormat="1" spans="1:207">
      <c r="A482" s="137"/>
      <c r="B482" s="123"/>
      <c r="C482" s="141"/>
      <c r="D482" s="12"/>
      <c r="E482" s="12"/>
      <c r="F482" s="84"/>
      <c r="G482" s="12"/>
      <c r="H482" s="154"/>
      <c r="I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</row>
    <row r="483" s="5" customFormat="1" spans="1:207">
      <c r="A483" s="137"/>
      <c r="B483" s="123"/>
      <c r="C483" s="141"/>
      <c r="D483" s="12"/>
      <c r="E483" s="12"/>
      <c r="F483" s="84"/>
      <c r="G483" s="12"/>
      <c r="H483" s="154"/>
      <c r="I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</row>
    <row r="484" s="5" customFormat="1" spans="1:207">
      <c r="A484" s="137"/>
      <c r="B484" s="123"/>
      <c r="C484" s="141"/>
      <c r="D484" s="12"/>
      <c r="E484" s="12"/>
      <c r="F484" s="84"/>
      <c r="G484" s="12"/>
      <c r="H484" s="154"/>
      <c r="I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</row>
    <row r="485" s="5" customFormat="1" spans="1:207">
      <c r="A485" s="137"/>
      <c r="B485" s="123"/>
      <c r="C485" s="141"/>
      <c r="D485" s="12"/>
      <c r="E485" s="12"/>
      <c r="F485" s="84"/>
      <c r="G485" s="12"/>
      <c r="H485" s="154"/>
      <c r="I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</row>
    <row r="486" s="5" customFormat="1" spans="1:207">
      <c r="A486" s="137"/>
      <c r="B486" s="123"/>
      <c r="C486" s="141"/>
      <c r="D486" s="12"/>
      <c r="E486" s="12"/>
      <c r="F486" s="84"/>
      <c r="G486" s="12"/>
      <c r="H486" s="154"/>
      <c r="I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</row>
    <row r="487" s="5" customFormat="1" spans="1:207">
      <c r="A487" s="137"/>
      <c r="B487" s="123"/>
      <c r="C487" s="141"/>
      <c r="D487" s="12"/>
      <c r="E487" s="12"/>
      <c r="F487" s="84"/>
      <c r="G487" s="12"/>
      <c r="H487" s="154"/>
      <c r="I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</row>
    <row r="488" s="5" customFormat="1" spans="1:207">
      <c r="A488" s="137"/>
      <c r="B488" s="123"/>
      <c r="C488" s="141"/>
      <c r="D488" s="12"/>
      <c r="E488" s="12"/>
      <c r="F488" s="84"/>
      <c r="G488" s="12"/>
      <c r="H488" s="154"/>
      <c r="I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</row>
    <row r="489" s="5" customFormat="1" spans="1:207">
      <c r="A489" s="137"/>
      <c r="B489" s="123"/>
      <c r="C489" s="141"/>
      <c r="D489" s="12"/>
      <c r="E489" s="12"/>
      <c r="F489" s="84"/>
      <c r="G489" s="12"/>
      <c r="H489" s="154"/>
      <c r="I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</row>
    <row r="490" s="5" customFormat="1" spans="1:207">
      <c r="A490" s="137"/>
      <c r="B490" s="123"/>
      <c r="C490" s="141"/>
      <c r="D490" s="12"/>
      <c r="E490" s="12"/>
      <c r="F490" s="84"/>
      <c r="G490" s="12"/>
      <c r="H490" s="154"/>
      <c r="I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</row>
    <row r="491" s="5" customFormat="1" spans="1:207">
      <c r="A491" s="137"/>
      <c r="B491" s="123"/>
      <c r="C491" s="141"/>
      <c r="D491" s="12"/>
      <c r="E491" s="12"/>
      <c r="F491" s="84"/>
      <c r="G491" s="12"/>
      <c r="H491" s="154"/>
      <c r="I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</row>
    <row r="492" s="5" customFormat="1" spans="1:207">
      <c r="A492" s="137"/>
      <c r="B492" s="123"/>
      <c r="C492" s="141"/>
      <c r="D492" s="12"/>
      <c r="E492" s="12"/>
      <c r="F492" s="84"/>
      <c r="G492" s="12"/>
      <c r="H492" s="154"/>
      <c r="I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</row>
    <row r="493" s="5" customFormat="1" spans="1:207">
      <c r="A493" s="137"/>
      <c r="B493" s="123"/>
      <c r="C493" s="141"/>
      <c r="D493" s="12"/>
      <c r="E493" s="12"/>
      <c r="F493" s="84"/>
      <c r="G493" s="12"/>
      <c r="H493" s="154"/>
      <c r="I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</row>
    <row r="494" s="5" customFormat="1" spans="1:207">
      <c r="A494" s="137"/>
      <c r="B494" s="123"/>
      <c r="C494" s="141"/>
      <c r="D494" s="12"/>
      <c r="E494" s="12"/>
      <c r="F494" s="84"/>
      <c r="G494" s="12"/>
      <c r="H494" s="154"/>
      <c r="I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</row>
    <row r="495" s="5" customFormat="1" spans="1:207">
      <c r="A495" s="137"/>
      <c r="B495" s="123"/>
      <c r="C495" s="141"/>
      <c r="D495" s="12"/>
      <c r="E495" s="12"/>
      <c r="F495" s="84"/>
      <c r="G495" s="12"/>
      <c r="H495" s="154"/>
      <c r="I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</row>
    <row r="496" s="5" customFormat="1" spans="1:207">
      <c r="A496" s="137"/>
      <c r="B496" s="123"/>
      <c r="C496" s="141"/>
      <c r="D496" s="12"/>
      <c r="E496" s="12"/>
      <c r="F496" s="84"/>
      <c r="G496" s="12"/>
      <c r="H496" s="154"/>
      <c r="I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</row>
    <row r="497" s="5" customFormat="1" spans="1:207">
      <c r="A497" s="137"/>
      <c r="B497" s="123"/>
      <c r="C497" s="141"/>
      <c r="D497" s="12"/>
      <c r="E497" s="12"/>
      <c r="F497" s="84"/>
      <c r="G497" s="12"/>
      <c r="H497" s="154"/>
      <c r="I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</row>
    <row r="498" s="5" customFormat="1" spans="1:207">
      <c r="A498" s="137"/>
      <c r="B498" s="123"/>
      <c r="C498" s="141"/>
      <c r="D498" s="12"/>
      <c r="E498" s="12"/>
      <c r="F498" s="84"/>
      <c r="G498" s="12"/>
      <c r="H498" s="154"/>
      <c r="I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</row>
    <row r="499" s="5" customFormat="1" spans="1:207">
      <c r="A499" s="137"/>
      <c r="B499" s="123"/>
      <c r="C499" s="141"/>
      <c r="D499" s="12"/>
      <c r="E499" s="12"/>
      <c r="F499" s="84"/>
      <c r="G499" s="12"/>
      <c r="H499" s="154"/>
      <c r="I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</row>
    <row r="500" s="5" customFormat="1" spans="1:207">
      <c r="A500" s="137"/>
      <c r="B500" s="123"/>
      <c r="C500" s="141"/>
      <c r="D500" s="12"/>
      <c r="E500" s="12"/>
      <c r="F500" s="84"/>
      <c r="G500" s="12"/>
      <c r="H500" s="154"/>
      <c r="I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</row>
    <row r="501" s="5" customFormat="1" spans="1:207">
      <c r="A501" s="137"/>
      <c r="B501" s="123"/>
      <c r="C501" s="141"/>
      <c r="D501" s="12"/>
      <c r="E501" s="12"/>
      <c r="F501" s="84"/>
      <c r="G501" s="12"/>
      <c r="H501" s="154"/>
      <c r="I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</row>
    <row r="502" s="5" customFormat="1" spans="1:207">
      <c r="A502" s="137"/>
      <c r="B502" s="123"/>
      <c r="C502" s="141"/>
      <c r="D502" s="12"/>
      <c r="E502" s="12"/>
      <c r="F502" s="84"/>
      <c r="G502" s="12"/>
      <c r="H502" s="154"/>
      <c r="I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</row>
    <row r="503" s="5" customFormat="1" spans="1:207">
      <c r="A503" s="137"/>
      <c r="B503" s="123"/>
      <c r="C503" s="141"/>
      <c r="D503" s="12"/>
      <c r="E503" s="12"/>
      <c r="F503" s="84"/>
      <c r="G503" s="12"/>
      <c r="H503" s="154"/>
      <c r="I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</row>
    <row r="504" s="5" customFormat="1" spans="1:207">
      <c r="A504" s="137"/>
      <c r="B504" s="123"/>
      <c r="C504" s="141"/>
      <c r="D504" s="12"/>
      <c r="E504" s="12"/>
      <c r="F504" s="84"/>
      <c r="G504" s="12"/>
      <c r="H504" s="154"/>
      <c r="I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</row>
    <row r="505" s="5" customFormat="1" spans="1:207">
      <c r="A505" s="137"/>
      <c r="B505" s="123"/>
      <c r="C505" s="141"/>
      <c r="D505" s="12"/>
      <c r="E505" s="12"/>
      <c r="F505" s="84"/>
      <c r="G505" s="12"/>
      <c r="H505" s="154"/>
      <c r="I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</row>
    <row r="506" s="5" customFormat="1" spans="1:207">
      <c r="A506" s="137"/>
      <c r="B506" s="123"/>
      <c r="C506" s="141"/>
      <c r="D506" s="12"/>
      <c r="E506" s="12"/>
      <c r="F506" s="84"/>
      <c r="G506" s="12"/>
      <c r="H506" s="154"/>
      <c r="I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</row>
    <row r="507" s="5" customFormat="1" spans="1:207">
      <c r="A507" s="137"/>
      <c r="B507" s="123"/>
      <c r="C507" s="141"/>
      <c r="D507" s="12"/>
      <c r="E507" s="12"/>
      <c r="F507" s="84"/>
      <c r="G507" s="12"/>
      <c r="H507" s="154"/>
      <c r="I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</row>
    <row r="508" s="5" customFormat="1" spans="1:207">
      <c r="A508" s="137"/>
      <c r="B508" s="123"/>
      <c r="C508" s="141"/>
      <c r="D508" s="12"/>
      <c r="E508" s="12"/>
      <c r="F508" s="84"/>
      <c r="G508" s="12"/>
      <c r="H508" s="154"/>
      <c r="I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</row>
    <row r="509" s="5" customFormat="1" spans="1:207">
      <c r="A509" s="137"/>
      <c r="B509" s="123"/>
      <c r="C509" s="141"/>
      <c r="D509" s="12"/>
      <c r="E509" s="12"/>
      <c r="F509" s="84"/>
      <c r="G509" s="12"/>
      <c r="H509" s="154"/>
      <c r="I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</row>
    <row r="510" s="5" customFormat="1" spans="1:207">
      <c r="A510" s="137"/>
      <c r="B510" s="123"/>
      <c r="C510" s="141"/>
      <c r="D510" s="12"/>
      <c r="E510" s="12"/>
      <c r="F510" s="84"/>
      <c r="G510" s="12"/>
      <c r="H510" s="154"/>
      <c r="I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</row>
    <row r="511" s="5" customFormat="1" spans="1:207">
      <c r="A511" s="137"/>
      <c r="B511" s="123"/>
      <c r="C511" s="141"/>
      <c r="D511" s="12"/>
      <c r="E511" s="12"/>
      <c r="F511" s="84"/>
      <c r="G511" s="12"/>
      <c r="H511" s="154"/>
      <c r="I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</row>
    <row r="512" s="5" customFormat="1" spans="1:207">
      <c r="A512" s="137"/>
      <c r="B512" s="123"/>
      <c r="C512" s="141"/>
      <c r="D512" s="12"/>
      <c r="E512" s="12"/>
      <c r="F512" s="84"/>
      <c r="G512" s="12"/>
      <c r="H512" s="154"/>
      <c r="I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</row>
    <row r="513" s="5" customFormat="1" spans="1:207">
      <c r="A513" s="137"/>
      <c r="B513" s="123"/>
      <c r="C513" s="141"/>
      <c r="D513" s="12"/>
      <c r="E513" s="12"/>
      <c r="F513" s="84"/>
      <c r="G513" s="12"/>
      <c r="H513" s="154"/>
      <c r="I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</row>
    <row r="514" s="5" customFormat="1" spans="1:207">
      <c r="A514" s="137"/>
      <c r="B514" s="123"/>
      <c r="C514" s="141"/>
      <c r="D514" s="12"/>
      <c r="E514" s="12"/>
      <c r="F514" s="84"/>
      <c r="G514" s="12"/>
      <c r="H514" s="154"/>
      <c r="I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</row>
    <row r="515" s="5" customFormat="1" spans="1:207">
      <c r="A515" s="137"/>
      <c r="B515" s="123"/>
      <c r="C515" s="141"/>
      <c r="D515" s="12"/>
      <c r="E515" s="12"/>
      <c r="F515" s="84"/>
      <c r="G515" s="12"/>
      <c r="H515" s="154"/>
      <c r="I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</row>
    <row r="516" s="5" customFormat="1" spans="1:207">
      <c r="A516" s="137"/>
      <c r="B516" s="123"/>
      <c r="C516" s="141"/>
      <c r="D516" s="12"/>
      <c r="E516" s="12"/>
      <c r="F516" s="84"/>
      <c r="G516" s="12"/>
      <c r="H516" s="154"/>
      <c r="I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</row>
    <row r="517" s="5" customFormat="1" spans="1:207">
      <c r="A517" s="137"/>
      <c r="B517" s="123"/>
      <c r="C517" s="141"/>
      <c r="D517" s="12"/>
      <c r="E517" s="12"/>
      <c r="F517" s="84"/>
      <c r="G517" s="12"/>
      <c r="H517" s="154"/>
      <c r="I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</row>
    <row r="518" s="5" customFormat="1" spans="1:207">
      <c r="A518" s="137"/>
      <c r="B518" s="123"/>
      <c r="C518" s="141"/>
      <c r="D518" s="12"/>
      <c r="E518" s="12"/>
      <c r="F518" s="84"/>
      <c r="G518" s="12"/>
      <c r="H518" s="154"/>
      <c r="I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</row>
    <row r="519" s="5" customFormat="1" spans="1:207">
      <c r="A519" s="137"/>
      <c r="B519" s="123"/>
      <c r="C519" s="141"/>
      <c r="D519" s="12"/>
      <c r="E519" s="12"/>
      <c r="F519" s="84"/>
      <c r="G519" s="12"/>
      <c r="H519" s="154"/>
      <c r="I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</row>
    <row r="520" s="5" customFormat="1" spans="1:207">
      <c r="A520" s="137"/>
      <c r="B520" s="123"/>
      <c r="C520" s="141"/>
      <c r="D520" s="12"/>
      <c r="E520" s="12"/>
      <c r="F520" s="84"/>
      <c r="G520" s="12"/>
      <c r="H520" s="154"/>
      <c r="I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</row>
    <row r="521" s="5" customFormat="1" spans="1:207">
      <c r="A521" s="137"/>
      <c r="B521" s="123"/>
      <c r="C521" s="141"/>
      <c r="D521" s="12"/>
      <c r="E521" s="12"/>
      <c r="F521" s="84"/>
      <c r="G521" s="12"/>
      <c r="H521" s="154"/>
      <c r="I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</row>
    <row r="522" s="5" customFormat="1" spans="1:207">
      <c r="A522" s="137"/>
      <c r="B522" s="123"/>
      <c r="C522" s="141"/>
      <c r="D522" s="12"/>
      <c r="E522" s="12"/>
      <c r="F522" s="84"/>
      <c r="G522" s="12"/>
      <c r="H522" s="154"/>
      <c r="I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</row>
    <row r="523" s="5" customFormat="1" spans="1:207">
      <c r="A523" s="137"/>
      <c r="B523" s="123"/>
      <c r="C523" s="141"/>
      <c r="D523" s="12"/>
      <c r="E523" s="12"/>
      <c r="F523" s="84"/>
      <c r="G523" s="12"/>
      <c r="H523" s="154"/>
      <c r="I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</row>
    <row r="524" s="5" customFormat="1" spans="1:207">
      <c r="A524" s="137"/>
      <c r="B524" s="123"/>
      <c r="C524" s="141"/>
      <c r="D524" s="12"/>
      <c r="E524" s="12"/>
      <c r="F524" s="84"/>
      <c r="G524" s="12"/>
      <c r="H524" s="154"/>
      <c r="I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</row>
    <row r="525" s="5" customFormat="1" spans="1:207">
      <c r="A525" s="137"/>
      <c r="B525" s="123"/>
      <c r="C525" s="141"/>
      <c r="D525" s="12"/>
      <c r="E525" s="12"/>
      <c r="F525" s="84"/>
      <c r="G525" s="12"/>
      <c r="H525" s="154"/>
      <c r="I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</row>
    <row r="526" s="5" customFormat="1" spans="1:207">
      <c r="A526" s="137"/>
      <c r="B526" s="123"/>
      <c r="C526" s="141"/>
      <c r="D526" s="12"/>
      <c r="E526" s="12"/>
      <c r="F526" s="84"/>
      <c r="G526" s="12"/>
      <c r="H526" s="154"/>
      <c r="I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</row>
    <row r="527" s="5" customFormat="1" spans="1:207">
      <c r="A527" s="137"/>
      <c r="B527" s="123"/>
      <c r="C527" s="141"/>
      <c r="D527" s="12"/>
      <c r="E527" s="12"/>
      <c r="F527" s="84"/>
      <c r="G527" s="12"/>
      <c r="H527" s="154"/>
      <c r="I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</row>
    <row r="528" s="5" customFormat="1" spans="1:207">
      <c r="A528" s="137"/>
      <c r="B528" s="123"/>
      <c r="C528" s="141"/>
      <c r="D528" s="12"/>
      <c r="E528" s="12"/>
      <c r="F528" s="84"/>
      <c r="G528" s="12"/>
      <c r="H528" s="154"/>
      <c r="I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</row>
    <row r="529" s="5" customFormat="1" spans="1:207">
      <c r="A529" s="137"/>
      <c r="B529" s="123"/>
      <c r="C529" s="141"/>
      <c r="D529" s="12"/>
      <c r="E529" s="12"/>
      <c r="F529" s="84"/>
      <c r="G529" s="12"/>
      <c r="H529" s="154"/>
      <c r="I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</row>
    <row r="530" s="5" customFormat="1" spans="1:207">
      <c r="A530" s="137"/>
      <c r="B530" s="123"/>
      <c r="C530" s="141"/>
      <c r="D530" s="12"/>
      <c r="E530" s="12"/>
      <c r="F530" s="84"/>
      <c r="G530" s="12"/>
      <c r="H530" s="154"/>
      <c r="I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</row>
    <row r="531" s="5" customFormat="1" spans="1:207">
      <c r="A531" s="137"/>
      <c r="B531" s="123"/>
      <c r="C531" s="141"/>
      <c r="D531" s="12"/>
      <c r="E531" s="12"/>
      <c r="F531" s="84"/>
      <c r="G531" s="12"/>
      <c r="H531" s="154"/>
      <c r="I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</row>
    <row r="532" s="5" customFormat="1" spans="1:207">
      <c r="A532" s="137"/>
      <c r="B532" s="123"/>
      <c r="C532" s="141"/>
      <c r="D532" s="12"/>
      <c r="E532" s="12"/>
      <c r="F532" s="84"/>
      <c r="G532" s="12"/>
      <c r="H532" s="154"/>
      <c r="I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</row>
    <row r="533" s="5" customFormat="1" spans="1:207">
      <c r="A533" s="137"/>
      <c r="B533" s="123"/>
      <c r="C533" s="141"/>
      <c r="D533" s="12"/>
      <c r="E533" s="12"/>
      <c r="F533" s="84"/>
      <c r="G533" s="12"/>
      <c r="H533" s="154"/>
      <c r="I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</row>
    <row r="534" s="5" customFormat="1" spans="1:207">
      <c r="A534" s="137"/>
      <c r="B534" s="123"/>
      <c r="C534" s="141"/>
      <c r="D534" s="12"/>
      <c r="E534" s="12"/>
      <c r="F534" s="84"/>
      <c r="G534" s="12"/>
      <c r="H534" s="154"/>
      <c r="I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</row>
    <row r="535" s="5" customFormat="1" spans="1:207">
      <c r="A535" s="137"/>
      <c r="B535" s="123"/>
      <c r="C535" s="141"/>
      <c r="D535" s="12"/>
      <c r="E535" s="12"/>
      <c r="F535" s="84"/>
      <c r="G535" s="12"/>
      <c r="H535" s="154"/>
      <c r="I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</row>
    <row r="536" s="5" customFormat="1" spans="1:207">
      <c r="A536" s="137"/>
      <c r="B536" s="123"/>
      <c r="C536" s="141"/>
      <c r="D536" s="12"/>
      <c r="E536" s="12"/>
      <c r="F536" s="84"/>
      <c r="G536" s="12"/>
      <c r="H536" s="154"/>
      <c r="I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</row>
    <row r="537" s="5" customFormat="1" spans="1:207">
      <c r="A537" s="137"/>
      <c r="B537" s="123"/>
      <c r="C537" s="141"/>
      <c r="D537" s="12"/>
      <c r="E537" s="12"/>
      <c r="F537" s="84"/>
      <c r="G537" s="12"/>
      <c r="H537" s="154"/>
      <c r="I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</row>
    <row r="538" s="5" customFormat="1" spans="1:207">
      <c r="A538" s="137"/>
      <c r="B538" s="123"/>
      <c r="C538" s="141"/>
      <c r="D538" s="12"/>
      <c r="E538" s="12"/>
      <c r="F538" s="84"/>
      <c r="G538" s="12"/>
      <c r="H538" s="154"/>
      <c r="I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</row>
    <row r="539" s="5" customFormat="1" spans="1:207">
      <c r="A539" s="137"/>
      <c r="B539" s="123"/>
      <c r="C539" s="141"/>
      <c r="D539" s="12"/>
      <c r="E539" s="12"/>
      <c r="F539" s="84"/>
      <c r="G539" s="12"/>
      <c r="H539" s="154"/>
      <c r="I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</row>
    <row r="540" s="5" customFormat="1" spans="1:207">
      <c r="A540" s="137"/>
      <c r="B540" s="123"/>
      <c r="C540" s="141"/>
      <c r="D540" s="12"/>
      <c r="E540" s="12"/>
      <c r="F540" s="84"/>
      <c r="G540" s="12"/>
      <c r="H540" s="154"/>
      <c r="I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</row>
    <row r="541" s="5" customFormat="1" spans="1:207">
      <c r="A541" s="137"/>
      <c r="B541" s="123"/>
      <c r="C541" s="141"/>
      <c r="D541" s="12"/>
      <c r="E541" s="12"/>
      <c r="F541" s="84"/>
      <c r="G541" s="12"/>
      <c r="H541" s="154"/>
      <c r="I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</row>
    <row r="542" s="5" customFormat="1" spans="1:207">
      <c r="A542" s="137"/>
      <c r="B542" s="123"/>
      <c r="C542" s="141"/>
      <c r="D542" s="12"/>
      <c r="E542" s="12"/>
      <c r="F542" s="84"/>
      <c r="G542" s="12"/>
      <c r="H542" s="154"/>
      <c r="I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</row>
    <row r="543" s="5" customFormat="1" spans="1:207">
      <c r="A543" s="137"/>
      <c r="B543" s="123"/>
      <c r="C543" s="141"/>
      <c r="D543" s="12"/>
      <c r="E543" s="12"/>
      <c r="F543" s="84"/>
      <c r="G543" s="12"/>
      <c r="H543" s="154"/>
      <c r="I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</row>
    <row r="544" s="5" customFormat="1" spans="1:207">
      <c r="A544" s="137"/>
      <c r="B544" s="123"/>
      <c r="C544" s="141"/>
      <c r="D544" s="12"/>
      <c r="E544" s="12"/>
      <c r="F544" s="84"/>
      <c r="G544" s="12"/>
      <c r="H544" s="154"/>
      <c r="I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</row>
    <row r="545" s="5" customFormat="1" spans="1:207">
      <c r="A545" s="137"/>
      <c r="B545" s="123"/>
      <c r="C545" s="141"/>
      <c r="D545" s="12"/>
      <c r="E545" s="12"/>
      <c r="F545" s="84"/>
      <c r="G545" s="12"/>
      <c r="H545" s="154"/>
      <c r="I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</row>
    <row r="546" s="5" customFormat="1" spans="1:207">
      <c r="A546" s="137"/>
      <c r="B546" s="123"/>
      <c r="C546" s="141"/>
      <c r="D546" s="12"/>
      <c r="E546" s="12"/>
      <c r="F546" s="84"/>
      <c r="G546" s="12"/>
      <c r="H546" s="154"/>
      <c r="I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</row>
    <row r="547" s="5" customFormat="1" spans="1:207">
      <c r="A547" s="137"/>
      <c r="B547" s="123"/>
      <c r="C547" s="141"/>
      <c r="D547" s="12"/>
      <c r="E547" s="12"/>
      <c r="F547" s="84"/>
      <c r="G547" s="12"/>
      <c r="H547" s="154"/>
      <c r="I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</row>
    <row r="548" s="5" customFormat="1" spans="1:207">
      <c r="A548" s="137"/>
      <c r="B548" s="123"/>
      <c r="C548" s="141"/>
      <c r="D548" s="12"/>
      <c r="E548" s="12"/>
      <c r="F548" s="84"/>
      <c r="G548" s="12"/>
      <c r="H548" s="154"/>
      <c r="I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</row>
    <row r="549" s="5" customFormat="1" spans="1:207">
      <c r="A549" s="137"/>
      <c r="B549" s="123"/>
      <c r="C549" s="141"/>
      <c r="D549" s="12"/>
      <c r="E549" s="12"/>
      <c r="F549" s="84"/>
      <c r="G549" s="12"/>
      <c r="H549" s="154"/>
      <c r="I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</row>
    <row r="550" s="5" customFormat="1" spans="1:207">
      <c r="A550" s="137"/>
      <c r="B550" s="123"/>
      <c r="C550" s="141"/>
      <c r="D550" s="12"/>
      <c r="E550" s="12"/>
      <c r="F550" s="84"/>
      <c r="G550" s="12"/>
      <c r="H550" s="154"/>
      <c r="I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</row>
    <row r="551" s="5" customFormat="1" spans="1:207">
      <c r="A551" s="137"/>
      <c r="B551" s="123"/>
      <c r="C551" s="141"/>
      <c r="D551" s="12"/>
      <c r="E551" s="12"/>
      <c r="F551" s="84"/>
      <c r="G551" s="12"/>
      <c r="H551" s="154"/>
      <c r="I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</row>
    <row r="552" s="5" customFormat="1" spans="1:207">
      <c r="A552" s="137"/>
      <c r="B552" s="123"/>
      <c r="C552" s="141"/>
      <c r="D552" s="12"/>
      <c r="E552" s="12"/>
      <c r="F552" s="84"/>
      <c r="G552" s="12"/>
      <c r="H552" s="154"/>
      <c r="I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</row>
    <row r="553" s="5" customFormat="1" spans="1:207">
      <c r="A553" s="137"/>
      <c r="B553" s="123"/>
      <c r="C553" s="141"/>
      <c r="D553" s="12"/>
      <c r="E553" s="12"/>
      <c r="F553" s="84"/>
      <c r="G553" s="12"/>
      <c r="H553" s="154"/>
      <c r="I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</row>
    <row r="554" s="5" customFormat="1" spans="1:207">
      <c r="A554" s="137"/>
      <c r="B554" s="123"/>
      <c r="C554" s="141"/>
      <c r="D554" s="12"/>
      <c r="E554" s="12"/>
      <c r="F554" s="84"/>
      <c r="G554" s="12"/>
      <c r="H554" s="154"/>
      <c r="I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</row>
    <row r="555" s="5" customFormat="1" spans="1:207">
      <c r="A555" s="137"/>
      <c r="B555" s="123"/>
      <c r="C555" s="141"/>
      <c r="D555" s="12"/>
      <c r="E555" s="12"/>
      <c r="F555" s="84"/>
      <c r="G555" s="12"/>
      <c r="H555" s="154"/>
      <c r="I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</row>
    <row r="556" s="5" customFormat="1" spans="1:207">
      <c r="A556" s="137"/>
      <c r="B556" s="123"/>
      <c r="C556" s="141"/>
      <c r="D556" s="12"/>
      <c r="E556" s="12"/>
      <c r="F556" s="84"/>
      <c r="G556" s="12"/>
      <c r="H556" s="154"/>
      <c r="I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</row>
    <row r="557" s="5" customFormat="1" spans="1:207">
      <c r="A557" s="137"/>
      <c r="B557" s="123"/>
      <c r="C557" s="141"/>
      <c r="D557" s="12"/>
      <c r="E557" s="12"/>
      <c r="F557" s="84"/>
      <c r="G557" s="12"/>
      <c r="H557" s="154"/>
      <c r="I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</row>
    <row r="558" s="5" customFormat="1" spans="1:207">
      <c r="A558" s="137"/>
      <c r="B558" s="123"/>
      <c r="C558" s="141"/>
      <c r="D558" s="12"/>
      <c r="E558" s="12"/>
      <c r="F558" s="84"/>
      <c r="G558" s="12"/>
      <c r="H558" s="154"/>
      <c r="I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</row>
    <row r="559" s="5" customFormat="1" spans="1:207">
      <c r="A559" s="137"/>
      <c r="B559" s="123"/>
      <c r="C559" s="141"/>
      <c r="D559" s="12"/>
      <c r="E559" s="12"/>
      <c r="F559" s="84"/>
      <c r="G559" s="12"/>
      <c r="H559" s="154"/>
      <c r="I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</row>
    <row r="560" s="5" customFormat="1" spans="1:207">
      <c r="A560" s="137"/>
      <c r="B560" s="123"/>
      <c r="C560" s="141"/>
      <c r="D560" s="12"/>
      <c r="E560" s="12"/>
      <c r="F560" s="84"/>
      <c r="G560" s="12"/>
      <c r="H560" s="154"/>
      <c r="I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</row>
    <row r="561" s="5" customFormat="1" spans="1:207">
      <c r="A561" s="137"/>
      <c r="B561" s="123"/>
      <c r="C561" s="141"/>
      <c r="D561" s="12"/>
      <c r="E561" s="12"/>
      <c r="F561" s="84"/>
      <c r="G561" s="12"/>
      <c r="H561" s="154"/>
      <c r="I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</row>
    <row r="562" s="5" customFormat="1" spans="1:207">
      <c r="A562" s="137"/>
      <c r="B562" s="123"/>
      <c r="C562" s="141"/>
      <c r="D562" s="12"/>
      <c r="E562" s="12"/>
      <c r="F562" s="84"/>
      <c r="G562" s="12"/>
      <c r="H562" s="154"/>
      <c r="I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</row>
    <row r="563" s="5" customFormat="1" spans="1:207">
      <c r="A563" s="137"/>
      <c r="B563" s="123"/>
      <c r="C563" s="141"/>
      <c r="D563" s="12"/>
      <c r="E563" s="12"/>
      <c r="F563" s="84"/>
      <c r="G563" s="12"/>
      <c r="H563" s="154"/>
      <c r="I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</row>
    <row r="564" s="5" customFormat="1" spans="1:207">
      <c r="A564" s="137"/>
      <c r="B564" s="123"/>
      <c r="C564" s="141"/>
      <c r="D564" s="12"/>
      <c r="E564" s="12"/>
      <c r="F564" s="84"/>
      <c r="G564" s="12"/>
      <c r="H564" s="154"/>
      <c r="I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</row>
    <row r="565" s="5" customFormat="1" spans="1:207">
      <c r="A565" s="137"/>
      <c r="B565" s="123"/>
      <c r="C565" s="141"/>
      <c r="D565" s="12"/>
      <c r="E565" s="12"/>
      <c r="F565" s="84"/>
      <c r="G565" s="12"/>
      <c r="H565" s="154"/>
      <c r="I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</row>
    <row r="566" s="5" customFormat="1" spans="1:207">
      <c r="A566" s="137"/>
      <c r="B566" s="123"/>
      <c r="C566" s="141"/>
      <c r="D566" s="12"/>
      <c r="E566" s="12"/>
      <c r="F566" s="84"/>
      <c r="G566" s="12"/>
      <c r="H566" s="154"/>
      <c r="I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</row>
    <row r="567" s="5" customFormat="1" spans="1:207">
      <c r="A567" s="137"/>
      <c r="B567" s="123"/>
      <c r="C567" s="141"/>
      <c r="D567" s="12"/>
      <c r="E567" s="12"/>
      <c r="F567" s="84"/>
      <c r="G567" s="12"/>
      <c r="H567" s="154"/>
      <c r="I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</row>
    <row r="568" s="5" customFormat="1" spans="1:207">
      <c r="A568" s="137"/>
      <c r="B568" s="123"/>
      <c r="C568" s="141"/>
      <c r="D568" s="12"/>
      <c r="E568" s="12"/>
      <c r="F568" s="84"/>
      <c r="G568" s="12"/>
      <c r="H568" s="154"/>
      <c r="I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</row>
    <row r="569" s="5" customFormat="1" spans="1:207">
      <c r="A569" s="137"/>
      <c r="B569" s="123"/>
      <c r="C569" s="141"/>
      <c r="D569" s="12"/>
      <c r="E569" s="12"/>
      <c r="F569" s="84"/>
      <c r="G569" s="12"/>
      <c r="H569" s="154"/>
      <c r="I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</row>
    <row r="570" s="5" customFormat="1" spans="1:207">
      <c r="A570" s="137"/>
      <c r="B570" s="123"/>
      <c r="C570" s="141"/>
      <c r="D570" s="12"/>
      <c r="E570" s="12"/>
      <c r="F570" s="84"/>
      <c r="G570" s="12"/>
      <c r="H570" s="154"/>
      <c r="I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</row>
    <row r="571" s="5" customFormat="1" spans="1:207">
      <c r="A571" s="137"/>
      <c r="B571" s="123"/>
      <c r="C571" s="141"/>
      <c r="D571" s="12"/>
      <c r="E571" s="12"/>
      <c r="F571" s="84"/>
      <c r="G571" s="12"/>
      <c r="H571" s="154"/>
      <c r="I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</row>
    <row r="572" s="5" customFormat="1" spans="1:207">
      <c r="A572" s="137"/>
      <c r="B572" s="123"/>
      <c r="C572" s="141"/>
      <c r="D572" s="12"/>
      <c r="E572" s="12"/>
      <c r="F572" s="84"/>
      <c r="G572" s="12"/>
      <c r="H572" s="154"/>
      <c r="I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</row>
    <row r="573" s="5" customFormat="1" spans="1:207">
      <c r="A573" s="137"/>
      <c r="B573" s="123"/>
      <c r="C573" s="141"/>
      <c r="D573" s="12"/>
      <c r="E573" s="12"/>
      <c r="F573" s="84"/>
      <c r="G573" s="12"/>
      <c r="H573" s="154"/>
      <c r="I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</row>
    <row r="574" s="5" customFormat="1" spans="1:207">
      <c r="A574" s="137"/>
      <c r="B574" s="123"/>
      <c r="C574" s="141"/>
      <c r="D574" s="12"/>
      <c r="E574" s="12"/>
      <c r="F574" s="84"/>
      <c r="G574" s="12"/>
      <c r="H574" s="154"/>
      <c r="I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</row>
    <row r="575" s="5" customFormat="1" spans="1:207">
      <c r="A575" s="137"/>
      <c r="B575" s="123"/>
      <c r="C575" s="141"/>
      <c r="D575" s="12"/>
      <c r="E575" s="12"/>
      <c r="F575" s="84"/>
      <c r="G575" s="12"/>
      <c r="H575" s="154"/>
      <c r="I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</row>
    <row r="576" s="5" customFormat="1" spans="1:207">
      <c r="A576" s="137"/>
      <c r="B576" s="123"/>
      <c r="C576" s="141"/>
      <c r="D576" s="12"/>
      <c r="E576" s="12"/>
      <c r="F576" s="84"/>
      <c r="G576" s="12"/>
      <c r="H576" s="154"/>
      <c r="I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</row>
    <row r="577" s="5" customFormat="1" spans="1:207">
      <c r="A577" s="137"/>
      <c r="B577" s="123"/>
      <c r="C577" s="141"/>
      <c r="D577" s="12"/>
      <c r="E577" s="12"/>
      <c r="F577" s="84"/>
      <c r="G577" s="12"/>
      <c r="H577" s="154"/>
      <c r="I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</row>
    <row r="578" s="5" customFormat="1" spans="1:207">
      <c r="A578" s="137"/>
      <c r="B578" s="123"/>
      <c r="C578" s="141"/>
      <c r="D578" s="12"/>
      <c r="E578" s="12"/>
      <c r="F578" s="84"/>
      <c r="G578" s="12"/>
      <c r="H578" s="154"/>
      <c r="I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</row>
    <row r="579" s="5" customFormat="1" spans="1:207">
      <c r="A579" s="137"/>
      <c r="B579" s="123"/>
      <c r="C579" s="141"/>
      <c r="D579" s="12"/>
      <c r="E579" s="12"/>
      <c r="F579" s="84"/>
      <c r="G579" s="12"/>
      <c r="H579" s="154"/>
      <c r="I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</row>
    <row r="580" s="5" customFormat="1" spans="1:207">
      <c r="A580" s="137"/>
      <c r="B580" s="123"/>
      <c r="C580" s="141"/>
      <c r="D580" s="12"/>
      <c r="E580" s="12"/>
      <c r="F580" s="84"/>
      <c r="G580" s="12"/>
      <c r="H580" s="154"/>
      <c r="I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</row>
    <row r="581" s="5" customFormat="1" spans="1:207">
      <c r="A581" s="137"/>
      <c r="B581" s="123"/>
      <c r="C581" s="141"/>
      <c r="D581" s="12"/>
      <c r="E581" s="12"/>
      <c r="F581" s="84"/>
      <c r="G581" s="12"/>
      <c r="H581" s="154"/>
      <c r="I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</row>
    <row r="582" s="5" customFormat="1" spans="1:207">
      <c r="A582" s="137"/>
      <c r="B582" s="123"/>
      <c r="C582" s="141"/>
      <c r="D582" s="12"/>
      <c r="E582" s="12"/>
      <c r="F582" s="84"/>
      <c r="G582" s="12"/>
      <c r="H582" s="154"/>
      <c r="I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</row>
    <row r="583" s="5" customFormat="1" spans="1:207">
      <c r="A583" s="137"/>
      <c r="B583" s="123"/>
      <c r="C583" s="141"/>
      <c r="D583" s="12"/>
      <c r="E583" s="12"/>
      <c r="F583" s="84"/>
      <c r="G583" s="12"/>
      <c r="H583" s="154"/>
      <c r="I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</row>
    <row r="584" s="5" customFormat="1" spans="1:207">
      <c r="A584" s="137"/>
      <c r="B584" s="123"/>
      <c r="C584" s="141"/>
      <c r="D584" s="12"/>
      <c r="E584" s="12"/>
      <c r="F584" s="84"/>
      <c r="G584" s="12"/>
      <c r="H584" s="154"/>
      <c r="I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</row>
    <row r="585" s="5" customFormat="1" spans="1:207">
      <c r="A585" s="137"/>
      <c r="B585" s="123"/>
      <c r="C585" s="141"/>
      <c r="D585" s="12"/>
      <c r="E585" s="12"/>
      <c r="F585" s="84"/>
      <c r="G585" s="12"/>
      <c r="H585" s="154"/>
      <c r="I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</row>
    <row r="586" s="5" customFormat="1" spans="1:207">
      <c r="A586" s="137"/>
      <c r="B586" s="123"/>
      <c r="C586" s="141"/>
      <c r="D586" s="12"/>
      <c r="E586" s="12"/>
      <c r="F586" s="84"/>
      <c r="G586" s="12"/>
      <c r="H586" s="154"/>
      <c r="I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</row>
    <row r="587" s="5" customFormat="1" spans="1:207">
      <c r="A587" s="137"/>
      <c r="B587" s="123"/>
      <c r="C587" s="141"/>
      <c r="D587" s="12"/>
      <c r="E587" s="12"/>
      <c r="F587" s="84"/>
      <c r="G587" s="12"/>
      <c r="H587" s="154"/>
      <c r="I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</row>
    <row r="588" s="5" customFormat="1" spans="1:207">
      <c r="A588" s="137"/>
      <c r="B588" s="123"/>
      <c r="C588" s="141"/>
      <c r="D588" s="12"/>
      <c r="E588" s="12"/>
      <c r="F588" s="84"/>
      <c r="G588" s="12"/>
      <c r="H588" s="154"/>
      <c r="I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</row>
    <row r="589" s="5" customFormat="1" spans="1:207">
      <c r="A589" s="137"/>
      <c r="B589" s="123"/>
      <c r="C589" s="141"/>
      <c r="D589" s="12"/>
      <c r="E589" s="12"/>
      <c r="F589" s="84"/>
      <c r="G589" s="12"/>
      <c r="H589" s="154"/>
      <c r="I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</row>
    <row r="590" s="5" customFormat="1" spans="1:207">
      <c r="A590" s="137"/>
      <c r="B590" s="123"/>
      <c r="C590" s="141"/>
      <c r="D590" s="12"/>
      <c r="E590" s="12"/>
      <c r="F590" s="84"/>
      <c r="G590" s="12"/>
      <c r="H590" s="154"/>
      <c r="I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</row>
    <row r="591" s="5" customFormat="1" spans="1:207">
      <c r="A591" s="137"/>
      <c r="B591" s="123"/>
      <c r="C591" s="141"/>
      <c r="D591" s="12"/>
      <c r="E591" s="12"/>
      <c r="F591" s="84"/>
      <c r="G591" s="12"/>
      <c r="H591" s="154"/>
      <c r="I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</row>
    <row r="592" s="5" customFormat="1" spans="1:207">
      <c r="A592" s="137"/>
      <c r="B592" s="123"/>
      <c r="C592" s="141"/>
      <c r="D592" s="12"/>
      <c r="E592" s="12"/>
      <c r="F592" s="84"/>
      <c r="G592" s="12"/>
      <c r="H592" s="154"/>
      <c r="I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</row>
    <row r="593" s="5" customFormat="1" spans="1:207">
      <c r="A593" s="137"/>
      <c r="B593" s="123"/>
      <c r="C593" s="141"/>
      <c r="D593" s="12"/>
      <c r="E593" s="12"/>
      <c r="F593" s="84"/>
      <c r="G593" s="12"/>
      <c r="H593" s="154"/>
      <c r="I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</row>
    <row r="594" s="5" customFormat="1" spans="1:207">
      <c r="A594" s="137"/>
      <c r="B594" s="123"/>
      <c r="C594" s="141"/>
      <c r="D594" s="12"/>
      <c r="E594" s="12"/>
      <c r="F594" s="84"/>
      <c r="G594" s="12"/>
      <c r="H594" s="154"/>
      <c r="I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</row>
    <row r="595" s="5" customFormat="1" spans="1:207">
      <c r="A595" s="137"/>
      <c r="B595" s="123"/>
      <c r="C595" s="141"/>
      <c r="D595" s="12"/>
      <c r="E595" s="12"/>
      <c r="F595" s="84"/>
      <c r="G595" s="12"/>
      <c r="H595" s="154"/>
      <c r="I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</row>
    <row r="596" s="5" customFormat="1" spans="1:207">
      <c r="A596" s="137"/>
      <c r="B596" s="123"/>
      <c r="C596" s="141"/>
      <c r="D596" s="12"/>
      <c r="E596" s="12"/>
      <c r="F596" s="84"/>
      <c r="G596" s="12"/>
      <c r="H596" s="154"/>
      <c r="I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</row>
    <row r="597" s="5" customFormat="1" spans="1:207">
      <c r="A597" s="137"/>
      <c r="B597" s="123"/>
      <c r="C597" s="141"/>
      <c r="D597" s="12"/>
      <c r="E597" s="12"/>
      <c r="F597" s="84"/>
      <c r="G597" s="12"/>
      <c r="H597" s="154"/>
      <c r="I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</row>
    <row r="598" s="5" customFormat="1" spans="1:207">
      <c r="A598" s="137"/>
      <c r="B598" s="123"/>
      <c r="C598" s="141"/>
      <c r="D598" s="12"/>
      <c r="E598" s="12"/>
      <c r="F598" s="84"/>
      <c r="G598" s="12"/>
      <c r="H598" s="154"/>
      <c r="I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</row>
    <row r="599" s="5" customFormat="1" spans="1:207">
      <c r="A599" s="137"/>
      <c r="B599" s="123"/>
      <c r="C599" s="141"/>
      <c r="D599" s="12"/>
      <c r="E599" s="12"/>
      <c r="F599" s="84"/>
      <c r="G599" s="12"/>
      <c r="H599" s="154"/>
      <c r="I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</row>
    <row r="600" s="5" customFormat="1" spans="1:207">
      <c r="A600" s="137"/>
      <c r="B600" s="123"/>
      <c r="C600" s="141"/>
      <c r="D600" s="12"/>
      <c r="E600" s="12"/>
      <c r="F600" s="84"/>
      <c r="G600" s="12"/>
      <c r="H600" s="154"/>
      <c r="I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</row>
    <row r="601" s="5" customFormat="1" spans="1:207">
      <c r="A601" s="137"/>
      <c r="B601" s="123"/>
      <c r="C601" s="141"/>
      <c r="D601" s="12"/>
      <c r="E601" s="12"/>
      <c r="F601" s="84"/>
      <c r="G601" s="12"/>
      <c r="H601" s="154"/>
      <c r="I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</row>
    <row r="602" s="5" customFormat="1" spans="1:207">
      <c r="A602" s="137"/>
      <c r="B602" s="123"/>
      <c r="C602" s="141"/>
      <c r="D602" s="12"/>
      <c r="E602" s="12"/>
      <c r="F602" s="84"/>
      <c r="G602" s="12"/>
      <c r="H602" s="154"/>
      <c r="I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</row>
    <row r="603" s="5" customFormat="1" spans="1:207">
      <c r="A603" s="137"/>
      <c r="B603" s="123"/>
      <c r="C603" s="141"/>
      <c r="D603" s="12"/>
      <c r="E603" s="12"/>
      <c r="F603" s="84"/>
      <c r="G603" s="12"/>
      <c r="H603" s="154"/>
      <c r="I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</row>
    <row r="604" s="5" customFormat="1" spans="1:207">
      <c r="A604" s="137"/>
      <c r="B604" s="123"/>
      <c r="C604" s="141"/>
      <c r="D604" s="12"/>
      <c r="E604" s="12"/>
      <c r="F604" s="84"/>
      <c r="G604" s="12"/>
      <c r="H604" s="154"/>
      <c r="I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</row>
    <row r="605" s="5" customFormat="1" spans="1:207">
      <c r="A605" s="137"/>
      <c r="B605" s="123"/>
      <c r="C605" s="141"/>
      <c r="D605" s="12"/>
      <c r="E605" s="12"/>
      <c r="F605" s="84"/>
      <c r="G605" s="12"/>
      <c r="H605" s="154"/>
      <c r="I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</row>
    <row r="606" s="5" customFormat="1" spans="1:207">
      <c r="A606" s="137"/>
      <c r="B606" s="123"/>
      <c r="C606" s="141"/>
      <c r="D606" s="12"/>
      <c r="E606" s="12"/>
      <c r="F606" s="84"/>
      <c r="G606" s="12"/>
      <c r="H606" s="154"/>
      <c r="I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</row>
    <row r="607" s="5" customFormat="1" spans="1:207">
      <c r="A607" s="137"/>
      <c r="B607" s="123"/>
      <c r="C607" s="141"/>
      <c r="D607" s="12"/>
      <c r="E607" s="12"/>
      <c r="F607" s="84"/>
      <c r="G607" s="12"/>
      <c r="H607" s="154"/>
      <c r="I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</row>
    <row r="608" s="5" customFormat="1" spans="1:207">
      <c r="A608" s="137"/>
      <c r="B608" s="123"/>
      <c r="C608" s="141"/>
      <c r="D608" s="12"/>
      <c r="E608" s="12"/>
      <c r="F608" s="84"/>
      <c r="G608" s="12"/>
      <c r="H608" s="154"/>
      <c r="I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</row>
    <row r="609" s="5" customFormat="1" spans="1:207">
      <c r="A609" s="137"/>
      <c r="B609" s="123"/>
      <c r="C609" s="141"/>
      <c r="D609" s="12"/>
      <c r="E609" s="12"/>
      <c r="F609" s="84"/>
      <c r="G609" s="12"/>
      <c r="H609" s="154"/>
      <c r="I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</row>
    <row r="610" s="5" customFormat="1" spans="1:207">
      <c r="A610" s="137"/>
      <c r="B610" s="123"/>
      <c r="C610" s="141"/>
      <c r="D610" s="12"/>
      <c r="E610" s="12"/>
      <c r="F610" s="84"/>
      <c r="G610" s="12"/>
      <c r="H610" s="154"/>
      <c r="I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</row>
    <row r="611" s="5" customFormat="1" spans="1:207">
      <c r="A611" s="137"/>
      <c r="B611" s="123"/>
      <c r="C611" s="141"/>
      <c r="D611" s="12"/>
      <c r="E611" s="12"/>
      <c r="F611" s="84"/>
      <c r="G611" s="12"/>
      <c r="H611" s="154"/>
      <c r="I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</row>
    <row r="612" s="5" customFormat="1" spans="1:207">
      <c r="A612" s="137"/>
      <c r="B612" s="123"/>
      <c r="C612" s="141"/>
      <c r="D612" s="12"/>
      <c r="E612" s="12"/>
      <c r="F612" s="84"/>
      <c r="G612" s="12"/>
      <c r="H612" s="154"/>
      <c r="I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</row>
    <row r="613" s="5" customFormat="1" spans="1:207">
      <c r="A613" s="137"/>
      <c r="B613" s="123"/>
      <c r="C613" s="141"/>
      <c r="D613" s="12"/>
      <c r="E613" s="12"/>
      <c r="F613" s="84"/>
      <c r="G613" s="12"/>
      <c r="H613" s="154"/>
      <c r="I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</row>
    <row r="614" s="5" customFormat="1" spans="1:207">
      <c r="A614" s="137"/>
      <c r="B614" s="123"/>
      <c r="C614" s="141"/>
      <c r="D614" s="12"/>
      <c r="E614" s="12"/>
      <c r="F614" s="84"/>
      <c r="G614" s="12"/>
      <c r="H614" s="154"/>
      <c r="I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</row>
    <row r="615" s="5" customFormat="1" spans="1:207">
      <c r="A615" s="137"/>
      <c r="B615" s="123"/>
      <c r="C615" s="141"/>
      <c r="D615" s="12"/>
      <c r="E615" s="12"/>
      <c r="F615" s="84"/>
      <c r="G615" s="12"/>
      <c r="H615" s="154"/>
      <c r="I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</row>
    <row r="616" s="5" customFormat="1" spans="1:207">
      <c r="A616" s="137"/>
      <c r="B616" s="123"/>
      <c r="C616" s="141"/>
      <c r="D616" s="12"/>
      <c r="E616" s="12"/>
      <c r="F616" s="84"/>
      <c r="G616" s="12"/>
      <c r="H616" s="154"/>
      <c r="I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</row>
    <row r="617" s="5" customFormat="1" spans="1:207">
      <c r="A617" s="137"/>
      <c r="B617" s="123"/>
      <c r="C617" s="141"/>
      <c r="D617" s="12"/>
      <c r="E617" s="12"/>
      <c r="F617" s="84"/>
      <c r="G617" s="12"/>
      <c r="H617" s="154"/>
      <c r="I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</row>
    <row r="618" s="5" customFormat="1" spans="1:207">
      <c r="A618" s="137"/>
      <c r="B618" s="123"/>
      <c r="C618" s="141"/>
      <c r="D618" s="12"/>
      <c r="E618" s="12"/>
      <c r="F618" s="84"/>
      <c r="G618" s="12"/>
      <c r="H618" s="154"/>
      <c r="I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</row>
    <row r="619" s="5" customFormat="1" spans="1:207">
      <c r="A619" s="137"/>
      <c r="B619" s="123"/>
      <c r="C619" s="141"/>
      <c r="D619" s="12"/>
      <c r="E619" s="12"/>
      <c r="F619" s="84"/>
      <c r="G619" s="12"/>
      <c r="H619" s="154"/>
      <c r="I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</row>
    <row r="620" s="5" customFormat="1" spans="1:207">
      <c r="A620" s="137"/>
      <c r="B620" s="123"/>
      <c r="C620" s="141"/>
      <c r="D620" s="12"/>
      <c r="E620" s="12"/>
      <c r="F620" s="84"/>
      <c r="G620" s="12"/>
      <c r="H620" s="154"/>
      <c r="I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</row>
    <row r="621" s="5" customFormat="1" spans="1:207">
      <c r="A621" s="137"/>
      <c r="B621" s="123"/>
      <c r="C621" s="141"/>
      <c r="D621" s="12"/>
      <c r="E621" s="12"/>
      <c r="F621" s="84"/>
      <c r="G621" s="12"/>
      <c r="H621" s="154"/>
      <c r="I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</row>
    <row r="622" s="5" customFormat="1" spans="1:207">
      <c r="A622" s="137"/>
      <c r="B622" s="123"/>
      <c r="C622" s="141"/>
      <c r="D622" s="12"/>
      <c r="E622" s="12"/>
      <c r="F622" s="84"/>
      <c r="G622" s="12"/>
      <c r="H622" s="154"/>
      <c r="I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</row>
    <row r="623" s="5" customFormat="1" spans="1:207">
      <c r="A623" s="137"/>
      <c r="B623" s="123"/>
      <c r="C623" s="141"/>
      <c r="D623" s="12"/>
      <c r="E623" s="12"/>
      <c r="F623" s="84"/>
      <c r="G623" s="12"/>
      <c r="H623" s="154"/>
      <c r="I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</row>
    <row r="624" s="5" customFormat="1" spans="1:207">
      <c r="A624" s="137"/>
      <c r="B624" s="123"/>
      <c r="C624" s="141"/>
      <c r="D624" s="12"/>
      <c r="E624" s="12"/>
      <c r="F624" s="84"/>
      <c r="G624" s="12"/>
      <c r="H624" s="154"/>
      <c r="I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</row>
    <row r="625" s="5" customFormat="1" spans="1:207">
      <c r="A625" s="137"/>
      <c r="B625" s="123"/>
      <c r="C625" s="141"/>
      <c r="D625" s="12"/>
      <c r="E625" s="12"/>
      <c r="F625" s="84"/>
      <c r="G625" s="12"/>
      <c r="H625" s="154"/>
      <c r="I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</row>
    <row r="626" s="5" customFormat="1" spans="1:207">
      <c r="A626" s="137"/>
      <c r="B626" s="123"/>
      <c r="C626" s="141"/>
      <c r="D626" s="12"/>
      <c r="E626" s="12"/>
      <c r="F626" s="84"/>
      <c r="G626" s="12"/>
      <c r="H626" s="154"/>
      <c r="I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</row>
    <row r="627" s="5" customFormat="1" spans="1:207">
      <c r="A627" s="137"/>
      <c r="B627" s="123"/>
      <c r="C627" s="141"/>
      <c r="D627" s="12"/>
      <c r="E627" s="12"/>
      <c r="F627" s="84"/>
      <c r="G627" s="12"/>
      <c r="H627" s="154"/>
      <c r="I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</row>
    <row r="628" s="5" customFormat="1" spans="1:207">
      <c r="A628" s="137"/>
      <c r="B628" s="123"/>
      <c r="C628" s="141"/>
      <c r="D628" s="12"/>
      <c r="E628" s="12"/>
      <c r="F628" s="84"/>
      <c r="G628" s="12"/>
      <c r="H628" s="154"/>
      <c r="I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</row>
    <row r="629" s="5" customFormat="1" spans="1:207">
      <c r="A629" s="137"/>
      <c r="B629" s="123"/>
      <c r="C629" s="141"/>
      <c r="D629" s="12"/>
      <c r="E629" s="12"/>
      <c r="F629" s="84"/>
      <c r="G629" s="12"/>
      <c r="H629" s="154"/>
      <c r="I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</row>
    <row r="630" s="5" customFormat="1" spans="1:207">
      <c r="A630" s="137"/>
      <c r="B630" s="123"/>
      <c r="C630" s="141"/>
      <c r="D630" s="12"/>
      <c r="E630" s="12"/>
      <c r="F630" s="84"/>
      <c r="G630" s="12"/>
      <c r="H630" s="154"/>
      <c r="I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</row>
    <row r="631" s="5" customFormat="1" spans="1:207">
      <c r="A631" s="137"/>
      <c r="B631" s="123"/>
      <c r="C631" s="141"/>
      <c r="D631" s="12"/>
      <c r="E631" s="12"/>
      <c r="F631" s="84"/>
      <c r="G631" s="12"/>
      <c r="H631" s="154"/>
      <c r="I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</row>
    <row r="632" s="5" customFormat="1" spans="1:207">
      <c r="A632" s="137"/>
      <c r="B632" s="123"/>
      <c r="C632" s="141"/>
      <c r="D632" s="12"/>
      <c r="E632" s="12"/>
      <c r="F632" s="84"/>
      <c r="G632" s="12"/>
      <c r="H632" s="154"/>
      <c r="I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</row>
    <row r="633" s="5" customFormat="1" spans="1:207">
      <c r="A633" s="137"/>
      <c r="B633" s="123"/>
      <c r="C633" s="141"/>
      <c r="D633" s="12"/>
      <c r="E633" s="12"/>
      <c r="F633" s="84"/>
      <c r="G633" s="12"/>
      <c r="H633" s="154"/>
      <c r="I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</row>
    <row r="634" s="5" customFormat="1" spans="1:207">
      <c r="A634" s="137"/>
      <c r="B634" s="123"/>
      <c r="C634" s="141"/>
      <c r="D634" s="12"/>
      <c r="E634" s="12"/>
      <c r="F634" s="84"/>
      <c r="G634" s="12"/>
      <c r="H634" s="154"/>
      <c r="I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</row>
    <row r="635" s="5" customFormat="1" spans="1:207">
      <c r="A635" s="137"/>
      <c r="B635" s="123"/>
      <c r="C635" s="141"/>
      <c r="D635" s="12"/>
      <c r="E635" s="12"/>
      <c r="F635" s="84"/>
      <c r="G635" s="12"/>
      <c r="H635" s="154"/>
      <c r="I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</row>
    <row r="636" s="5" customFormat="1" spans="1:207">
      <c r="A636" s="137"/>
      <c r="B636" s="123"/>
      <c r="C636" s="141"/>
      <c r="D636" s="12"/>
      <c r="E636" s="12"/>
      <c r="F636" s="84"/>
      <c r="G636" s="12"/>
      <c r="H636" s="154"/>
      <c r="I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</row>
    <row r="637" s="5" customFormat="1" spans="1:207">
      <c r="A637" s="137"/>
      <c r="B637" s="123"/>
      <c r="C637" s="141"/>
      <c r="D637" s="12"/>
      <c r="E637" s="12"/>
      <c r="F637" s="84"/>
      <c r="G637" s="12"/>
      <c r="H637" s="154"/>
      <c r="I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</row>
    <row r="8177" s="5" customFormat="1" spans="1:207">
      <c r="A8177" s="139"/>
      <c r="B8177" s="140"/>
      <c r="D8177" s="141"/>
      <c r="E8177" s="12"/>
      <c r="F8177" s="84"/>
      <c r="H8177" s="14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  <c r="Z8177" s="12"/>
      <c r="AA8177" s="12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  <c r="AR8177" s="12"/>
      <c r="AS8177" s="12"/>
      <c r="AT8177" s="12"/>
      <c r="AU8177" s="12"/>
      <c r="AV8177" s="12"/>
      <c r="AW8177" s="12"/>
      <c r="AX8177" s="12"/>
      <c r="AY8177" s="12"/>
      <c r="AZ8177" s="12"/>
      <c r="BA8177" s="12"/>
      <c r="BB8177" s="12"/>
      <c r="BC8177" s="12"/>
      <c r="BD8177" s="12"/>
      <c r="BE8177" s="12"/>
      <c r="BF8177" s="12"/>
      <c r="BG8177" s="12"/>
      <c r="BH8177" s="12"/>
      <c r="BI8177" s="12"/>
      <c r="BJ8177" s="12"/>
      <c r="BK8177" s="12"/>
      <c r="BL8177" s="12"/>
      <c r="BM8177" s="12"/>
      <c r="BN8177" s="12"/>
      <c r="BO8177" s="12"/>
      <c r="BP8177" s="12"/>
      <c r="BQ8177" s="12"/>
      <c r="BR8177" s="12"/>
      <c r="BS8177" s="12"/>
      <c r="BT8177" s="12"/>
      <c r="BU8177" s="12"/>
      <c r="BV8177" s="12"/>
      <c r="BW8177" s="12"/>
      <c r="BX8177" s="12"/>
      <c r="BY8177" s="12"/>
      <c r="BZ8177" s="12"/>
      <c r="CA8177" s="12"/>
      <c r="CB8177" s="12"/>
      <c r="CC8177" s="12"/>
      <c r="CD8177" s="12"/>
      <c r="CE8177" s="12"/>
      <c r="CF8177" s="12"/>
      <c r="CG8177" s="12"/>
      <c r="CH8177" s="12"/>
      <c r="CI8177" s="12"/>
      <c r="CJ8177" s="12"/>
      <c r="CK8177" s="12"/>
      <c r="CL8177" s="12"/>
      <c r="CM8177" s="12"/>
      <c r="CN8177" s="12"/>
      <c r="CO8177" s="12"/>
      <c r="CP8177" s="12"/>
      <c r="CQ8177" s="12"/>
      <c r="CR8177" s="12"/>
      <c r="CS8177" s="12"/>
      <c r="CT8177" s="12"/>
      <c r="CU8177" s="12"/>
      <c r="CV8177" s="12"/>
      <c r="CW8177" s="12"/>
      <c r="CX8177" s="12"/>
      <c r="CY8177" s="12"/>
      <c r="CZ8177" s="12"/>
      <c r="DA8177" s="12"/>
      <c r="DB8177" s="12"/>
      <c r="DC8177" s="12"/>
      <c r="DD8177" s="12"/>
      <c r="DE8177" s="12"/>
      <c r="DF8177" s="12"/>
      <c r="DG8177" s="12"/>
      <c r="DH8177" s="12"/>
      <c r="DI8177" s="12"/>
      <c r="DJ8177" s="12"/>
      <c r="DK8177" s="12"/>
      <c r="DL8177" s="12"/>
      <c r="DM8177" s="12"/>
      <c r="DN8177" s="12"/>
      <c r="DO8177" s="12"/>
      <c r="DP8177" s="12"/>
      <c r="DQ8177" s="12"/>
      <c r="DR8177" s="12"/>
      <c r="DS8177" s="12"/>
      <c r="DT8177" s="12"/>
      <c r="DU8177" s="12"/>
      <c r="DV8177" s="12"/>
      <c r="DW8177" s="12"/>
      <c r="DX8177" s="12"/>
      <c r="DY8177" s="12"/>
      <c r="DZ8177" s="12"/>
      <c r="EA8177" s="12"/>
      <c r="EB8177" s="12"/>
      <c r="EC8177" s="12"/>
      <c r="ED8177" s="12"/>
      <c r="EE8177" s="12"/>
      <c r="EF8177" s="12"/>
      <c r="EG8177" s="12"/>
      <c r="EH8177" s="12"/>
      <c r="EI8177" s="12"/>
      <c r="EJ8177" s="12"/>
      <c r="EK8177" s="12"/>
      <c r="EL8177" s="12"/>
      <c r="EM8177" s="12"/>
      <c r="EN8177" s="12"/>
      <c r="EO8177" s="12"/>
      <c r="EP8177" s="12"/>
      <c r="EQ8177" s="12"/>
      <c r="ER8177" s="12"/>
      <c r="ES8177" s="12"/>
      <c r="ET8177" s="12"/>
      <c r="EU8177" s="12"/>
      <c r="EV8177" s="12"/>
      <c r="EW8177" s="12"/>
      <c r="EX8177" s="12"/>
      <c r="EY8177" s="12"/>
      <c r="EZ8177" s="12"/>
      <c r="FA8177" s="12"/>
      <c r="FB8177" s="12"/>
      <c r="FC8177" s="12"/>
      <c r="FD8177" s="12"/>
      <c r="FE8177" s="12"/>
      <c r="FF8177" s="12"/>
      <c r="FG8177" s="12"/>
      <c r="FH8177" s="12"/>
      <c r="FI8177" s="12"/>
      <c r="FJ8177" s="12"/>
      <c r="FK8177" s="12"/>
      <c r="FL8177" s="12"/>
      <c r="FM8177" s="12"/>
      <c r="FN8177" s="12"/>
      <c r="FO8177" s="12"/>
      <c r="FP8177" s="12"/>
      <c r="FQ8177" s="12"/>
      <c r="FR8177" s="12"/>
      <c r="FS8177" s="12"/>
      <c r="FT8177" s="12"/>
      <c r="FU8177" s="12"/>
      <c r="FV8177" s="12"/>
      <c r="FW8177" s="12"/>
      <c r="FX8177" s="12"/>
      <c r="FY8177" s="12"/>
      <c r="FZ8177" s="12"/>
      <c r="GA8177" s="12"/>
      <c r="GB8177" s="12"/>
      <c r="GC8177" s="12"/>
      <c r="GD8177" s="12"/>
      <c r="GE8177" s="12"/>
      <c r="GF8177" s="12"/>
      <c r="GG8177" s="12"/>
      <c r="GH8177" s="12"/>
      <c r="GI8177" s="12"/>
      <c r="GJ8177" s="12"/>
      <c r="GK8177" s="12"/>
      <c r="GL8177" s="12"/>
      <c r="GM8177" s="12"/>
      <c r="GN8177" s="12"/>
      <c r="GO8177" s="12"/>
      <c r="GP8177" s="12"/>
      <c r="GQ8177" s="12"/>
      <c r="GR8177" s="12"/>
      <c r="GS8177" s="12"/>
      <c r="GT8177" s="12"/>
      <c r="GU8177" s="12"/>
      <c r="GV8177" s="12"/>
      <c r="GW8177" s="12"/>
      <c r="GX8177" s="12"/>
      <c r="GY8177" s="12"/>
    </row>
    <row r="8178" s="5" customFormat="1" spans="1:207">
      <c r="A8178" s="139"/>
      <c r="B8178" s="140"/>
      <c r="D8178" s="141"/>
      <c r="E8178" s="12"/>
      <c r="F8178" s="84"/>
      <c r="H8178" s="14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  <c r="Z8178" s="12"/>
      <c r="AA8178" s="12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  <c r="AR8178" s="12"/>
      <c r="AS8178" s="12"/>
      <c r="AT8178" s="12"/>
      <c r="AU8178" s="12"/>
      <c r="AV8178" s="12"/>
      <c r="AW8178" s="12"/>
      <c r="AX8178" s="12"/>
      <c r="AY8178" s="12"/>
      <c r="AZ8178" s="12"/>
      <c r="BA8178" s="12"/>
      <c r="BB8178" s="12"/>
      <c r="BC8178" s="12"/>
      <c r="BD8178" s="12"/>
      <c r="BE8178" s="12"/>
      <c r="BF8178" s="12"/>
      <c r="BG8178" s="12"/>
      <c r="BH8178" s="12"/>
      <c r="BI8178" s="12"/>
      <c r="BJ8178" s="12"/>
      <c r="BK8178" s="12"/>
      <c r="BL8178" s="12"/>
      <c r="BM8178" s="12"/>
      <c r="BN8178" s="12"/>
      <c r="BO8178" s="12"/>
      <c r="BP8178" s="12"/>
      <c r="BQ8178" s="12"/>
      <c r="BR8178" s="12"/>
      <c r="BS8178" s="12"/>
      <c r="BT8178" s="12"/>
      <c r="BU8178" s="12"/>
      <c r="BV8178" s="12"/>
      <c r="BW8178" s="12"/>
      <c r="BX8178" s="12"/>
      <c r="BY8178" s="12"/>
      <c r="BZ8178" s="12"/>
      <c r="CA8178" s="12"/>
      <c r="CB8178" s="12"/>
      <c r="CC8178" s="12"/>
      <c r="CD8178" s="12"/>
      <c r="CE8178" s="12"/>
      <c r="CF8178" s="12"/>
      <c r="CG8178" s="12"/>
      <c r="CH8178" s="12"/>
      <c r="CI8178" s="12"/>
      <c r="CJ8178" s="12"/>
      <c r="CK8178" s="12"/>
      <c r="CL8178" s="12"/>
      <c r="CM8178" s="12"/>
      <c r="CN8178" s="12"/>
      <c r="CO8178" s="12"/>
      <c r="CP8178" s="12"/>
      <c r="CQ8178" s="12"/>
      <c r="CR8178" s="12"/>
      <c r="CS8178" s="12"/>
      <c r="CT8178" s="12"/>
      <c r="CU8178" s="12"/>
      <c r="CV8178" s="12"/>
      <c r="CW8178" s="12"/>
      <c r="CX8178" s="12"/>
      <c r="CY8178" s="12"/>
      <c r="CZ8178" s="12"/>
      <c r="DA8178" s="12"/>
      <c r="DB8178" s="12"/>
      <c r="DC8178" s="12"/>
      <c r="DD8178" s="12"/>
      <c r="DE8178" s="12"/>
      <c r="DF8178" s="12"/>
      <c r="DG8178" s="12"/>
      <c r="DH8178" s="12"/>
      <c r="DI8178" s="12"/>
      <c r="DJ8178" s="12"/>
      <c r="DK8178" s="12"/>
      <c r="DL8178" s="12"/>
      <c r="DM8178" s="12"/>
      <c r="DN8178" s="12"/>
      <c r="DO8178" s="12"/>
      <c r="DP8178" s="12"/>
      <c r="DQ8178" s="12"/>
      <c r="DR8178" s="12"/>
      <c r="DS8178" s="12"/>
      <c r="DT8178" s="12"/>
      <c r="DU8178" s="12"/>
      <c r="DV8178" s="12"/>
      <c r="DW8178" s="12"/>
      <c r="DX8178" s="12"/>
      <c r="DY8178" s="12"/>
      <c r="DZ8178" s="12"/>
      <c r="EA8178" s="12"/>
      <c r="EB8178" s="12"/>
      <c r="EC8178" s="12"/>
      <c r="ED8178" s="12"/>
      <c r="EE8178" s="12"/>
      <c r="EF8178" s="12"/>
      <c r="EG8178" s="12"/>
      <c r="EH8178" s="12"/>
      <c r="EI8178" s="12"/>
      <c r="EJ8178" s="12"/>
      <c r="EK8178" s="12"/>
      <c r="EL8178" s="12"/>
      <c r="EM8178" s="12"/>
      <c r="EN8178" s="12"/>
      <c r="EO8178" s="12"/>
      <c r="EP8178" s="12"/>
      <c r="EQ8178" s="12"/>
      <c r="ER8178" s="12"/>
      <c r="ES8178" s="12"/>
      <c r="ET8178" s="12"/>
      <c r="EU8178" s="12"/>
      <c r="EV8178" s="12"/>
      <c r="EW8178" s="12"/>
      <c r="EX8178" s="12"/>
      <c r="EY8178" s="12"/>
      <c r="EZ8178" s="12"/>
      <c r="FA8178" s="12"/>
      <c r="FB8178" s="12"/>
      <c r="FC8178" s="12"/>
      <c r="FD8178" s="12"/>
      <c r="FE8178" s="12"/>
      <c r="FF8178" s="12"/>
      <c r="FG8178" s="12"/>
      <c r="FH8178" s="12"/>
      <c r="FI8178" s="12"/>
      <c r="FJ8178" s="12"/>
      <c r="FK8178" s="12"/>
      <c r="FL8178" s="12"/>
      <c r="FM8178" s="12"/>
      <c r="FN8178" s="12"/>
      <c r="FO8178" s="12"/>
      <c r="FP8178" s="12"/>
      <c r="FQ8178" s="12"/>
      <c r="FR8178" s="12"/>
      <c r="FS8178" s="12"/>
      <c r="FT8178" s="12"/>
      <c r="FU8178" s="12"/>
      <c r="FV8178" s="12"/>
      <c r="FW8178" s="12"/>
      <c r="FX8178" s="12"/>
      <c r="FY8178" s="12"/>
      <c r="FZ8178" s="12"/>
      <c r="GA8178" s="12"/>
      <c r="GB8178" s="12"/>
      <c r="GC8178" s="12"/>
      <c r="GD8178" s="12"/>
      <c r="GE8178" s="12"/>
      <c r="GF8178" s="12"/>
      <c r="GG8178" s="12"/>
      <c r="GH8178" s="12"/>
      <c r="GI8178" s="12"/>
      <c r="GJ8178" s="12"/>
      <c r="GK8178" s="12"/>
      <c r="GL8178" s="12"/>
      <c r="GM8178" s="12"/>
      <c r="GN8178" s="12"/>
      <c r="GO8178" s="12"/>
      <c r="GP8178" s="12"/>
      <c r="GQ8178" s="12"/>
      <c r="GR8178" s="12"/>
      <c r="GS8178" s="12"/>
      <c r="GT8178" s="12"/>
      <c r="GU8178" s="12"/>
      <c r="GV8178" s="12"/>
      <c r="GW8178" s="12"/>
      <c r="GX8178" s="12"/>
      <c r="GY8178" s="12"/>
    </row>
    <row r="8179" s="5" customFormat="1" spans="1:207">
      <c r="A8179" s="139"/>
      <c r="B8179" s="140"/>
      <c r="D8179" s="141"/>
      <c r="E8179" s="12"/>
      <c r="F8179" s="84"/>
      <c r="H8179" s="14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  <c r="Z8179" s="12"/>
      <c r="AA8179" s="12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  <c r="AR8179" s="12"/>
      <c r="AS8179" s="12"/>
      <c r="AT8179" s="12"/>
      <c r="AU8179" s="12"/>
      <c r="AV8179" s="12"/>
      <c r="AW8179" s="12"/>
      <c r="AX8179" s="12"/>
      <c r="AY8179" s="12"/>
      <c r="AZ8179" s="12"/>
      <c r="BA8179" s="12"/>
      <c r="BB8179" s="12"/>
      <c r="BC8179" s="12"/>
      <c r="BD8179" s="12"/>
      <c r="BE8179" s="12"/>
      <c r="BF8179" s="12"/>
      <c r="BG8179" s="12"/>
      <c r="BH8179" s="12"/>
      <c r="BI8179" s="12"/>
      <c r="BJ8179" s="12"/>
      <c r="BK8179" s="12"/>
      <c r="BL8179" s="12"/>
      <c r="BM8179" s="12"/>
      <c r="BN8179" s="12"/>
      <c r="BO8179" s="12"/>
      <c r="BP8179" s="12"/>
      <c r="BQ8179" s="12"/>
      <c r="BR8179" s="12"/>
      <c r="BS8179" s="12"/>
      <c r="BT8179" s="12"/>
      <c r="BU8179" s="12"/>
      <c r="BV8179" s="12"/>
      <c r="BW8179" s="12"/>
      <c r="BX8179" s="12"/>
      <c r="BY8179" s="12"/>
      <c r="BZ8179" s="12"/>
      <c r="CA8179" s="12"/>
      <c r="CB8179" s="12"/>
      <c r="CC8179" s="12"/>
      <c r="CD8179" s="12"/>
      <c r="CE8179" s="12"/>
      <c r="CF8179" s="12"/>
      <c r="CG8179" s="12"/>
      <c r="CH8179" s="12"/>
      <c r="CI8179" s="12"/>
      <c r="CJ8179" s="12"/>
      <c r="CK8179" s="12"/>
      <c r="CL8179" s="12"/>
      <c r="CM8179" s="12"/>
      <c r="CN8179" s="12"/>
      <c r="CO8179" s="12"/>
      <c r="CP8179" s="12"/>
      <c r="CQ8179" s="12"/>
      <c r="CR8179" s="12"/>
      <c r="CS8179" s="12"/>
      <c r="CT8179" s="12"/>
      <c r="CU8179" s="12"/>
      <c r="CV8179" s="12"/>
      <c r="CW8179" s="12"/>
      <c r="CX8179" s="12"/>
      <c r="CY8179" s="12"/>
      <c r="CZ8179" s="12"/>
      <c r="DA8179" s="12"/>
      <c r="DB8179" s="12"/>
      <c r="DC8179" s="12"/>
      <c r="DD8179" s="12"/>
      <c r="DE8179" s="12"/>
      <c r="DF8179" s="12"/>
      <c r="DG8179" s="12"/>
      <c r="DH8179" s="12"/>
      <c r="DI8179" s="12"/>
      <c r="DJ8179" s="12"/>
      <c r="DK8179" s="12"/>
      <c r="DL8179" s="12"/>
      <c r="DM8179" s="12"/>
      <c r="DN8179" s="12"/>
      <c r="DO8179" s="12"/>
      <c r="DP8179" s="12"/>
      <c r="DQ8179" s="12"/>
      <c r="DR8179" s="12"/>
      <c r="DS8179" s="12"/>
      <c r="DT8179" s="12"/>
      <c r="DU8179" s="12"/>
      <c r="DV8179" s="12"/>
      <c r="DW8179" s="12"/>
      <c r="DX8179" s="12"/>
      <c r="DY8179" s="12"/>
      <c r="DZ8179" s="12"/>
      <c r="EA8179" s="12"/>
      <c r="EB8179" s="12"/>
      <c r="EC8179" s="12"/>
      <c r="ED8179" s="12"/>
      <c r="EE8179" s="12"/>
      <c r="EF8179" s="12"/>
      <c r="EG8179" s="12"/>
      <c r="EH8179" s="12"/>
      <c r="EI8179" s="12"/>
      <c r="EJ8179" s="12"/>
      <c r="EK8179" s="12"/>
      <c r="EL8179" s="12"/>
      <c r="EM8179" s="12"/>
      <c r="EN8179" s="12"/>
      <c r="EO8179" s="12"/>
      <c r="EP8179" s="12"/>
      <c r="EQ8179" s="12"/>
      <c r="ER8179" s="12"/>
      <c r="ES8179" s="12"/>
      <c r="ET8179" s="12"/>
      <c r="EU8179" s="12"/>
      <c r="EV8179" s="12"/>
      <c r="EW8179" s="12"/>
      <c r="EX8179" s="12"/>
      <c r="EY8179" s="12"/>
      <c r="EZ8179" s="12"/>
      <c r="FA8179" s="12"/>
      <c r="FB8179" s="12"/>
      <c r="FC8179" s="12"/>
      <c r="FD8179" s="12"/>
      <c r="FE8179" s="12"/>
      <c r="FF8179" s="12"/>
      <c r="FG8179" s="12"/>
      <c r="FH8179" s="12"/>
      <c r="FI8179" s="12"/>
      <c r="FJ8179" s="12"/>
      <c r="FK8179" s="12"/>
      <c r="FL8179" s="12"/>
      <c r="FM8179" s="12"/>
      <c r="FN8179" s="12"/>
      <c r="FO8179" s="12"/>
      <c r="FP8179" s="12"/>
      <c r="FQ8179" s="12"/>
      <c r="FR8179" s="12"/>
      <c r="FS8179" s="12"/>
      <c r="FT8179" s="12"/>
      <c r="FU8179" s="12"/>
      <c r="FV8179" s="12"/>
      <c r="FW8179" s="12"/>
      <c r="FX8179" s="12"/>
      <c r="FY8179" s="12"/>
      <c r="FZ8179" s="12"/>
      <c r="GA8179" s="12"/>
      <c r="GB8179" s="12"/>
      <c r="GC8179" s="12"/>
      <c r="GD8179" s="12"/>
      <c r="GE8179" s="12"/>
      <c r="GF8179" s="12"/>
      <c r="GG8179" s="12"/>
      <c r="GH8179" s="12"/>
      <c r="GI8179" s="12"/>
      <c r="GJ8179" s="12"/>
      <c r="GK8179" s="12"/>
      <c r="GL8179" s="12"/>
      <c r="GM8179" s="12"/>
      <c r="GN8179" s="12"/>
      <c r="GO8179" s="12"/>
      <c r="GP8179" s="12"/>
      <c r="GQ8179" s="12"/>
      <c r="GR8179" s="12"/>
      <c r="GS8179" s="12"/>
      <c r="GT8179" s="12"/>
      <c r="GU8179" s="12"/>
      <c r="GV8179" s="12"/>
      <c r="GW8179" s="12"/>
      <c r="GX8179" s="12"/>
      <c r="GY8179" s="12"/>
    </row>
    <row r="8180" s="5" customFormat="1" spans="1:207">
      <c r="A8180" s="139"/>
      <c r="B8180" s="140"/>
      <c r="D8180" s="141"/>
      <c r="E8180" s="12"/>
      <c r="F8180" s="84"/>
      <c r="H8180" s="14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  <c r="Z8180" s="12"/>
      <c r="AA8180" s="12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  <c r="AR8180" s="12"/>
      <c r="AS8180" s="12"/>
      <c r="AT8180" s="12"/>
      <c r="AU8180" s="12"/>
      <c r="AV8180" s="12"/>
      <c r="AW8180" s="12"/>
      <c r="AX8180" s="12"/>
      <c r="AY8180" s="12"/>
      <c r="AZ8180" s="12"/>
      <c r="BA8180" s="12"/>
      <c r="BB8180" s="12"/>
      <c r="BC8180" s="12"/>
      <c r="BD8180" s="12"/>
      <c r="BE8180" s="12"/>
      <c r="BF8180" s="12"/>
      <c r="BG8180" s="12"/>
      <c r="BH8180" s="12"/>
      <c r="BI8180" s="12"/>
      <c r="BJ8180" s="12"/>
      <c r="BK8180" s="12"/>
      <c r="BL8180" s="12"/>
      <c r="BM8180" s="12"/>
      <c r="BN8180" s="12"/>
      <c r="BO8180" s="12"/>
      <c r="BP8180" s="12"/>
      <c r="BQ8180" s="12"/>
      <c r="BR8180" s="12"/>
      <c r="BS8180" s="12"/>
      <c r="BT8180" s="12"/>
      <c r="BU8180" s="12"/>
      <c r="BV8180" s="12"/>
      <c r="BW8180" s="12"/>
      <c r="BX8180" s="12"/>
      <c r="BY8180" s="12"/>
      <c r="BZ8180" s="12"/>
      <c r="CA8180" s="12"/>
      <c r="CB8180" s="12"/>
      <c r="CC8180" s="12"/>
      <c r="CD8180" s="12"/>
      <c r="CE8180" s="12"/>
      <c r="CF8180" s="12"/>
      <c r="CG8180" s="12"/>
      <c r="CH8180" s="12"/>
      <c r="CI8180" s="12"/>
      <c r="CJ8180" s="12"/>
      <c r="CK8180" s="12"/>
      <c r="CL8180" s="12"/>
      <c r="CM8180" s="12"/>
      <c r="CN8180" s="12"/>
      <c r="CO8180" s="12"/>
      <c r="CP8180" s="12"/>
      <c r="CQ8180" s="12"/>
      <c r="CR8180" s="12"/>
      <c r="CS8180" s="12"/>
      <c r="CT8180" s="12"/>
      <c r="CU8180" s="12"/>
      <c r="CV8180" s="12"/>
      <c r="CW8180" s="12"/>
      <c r="CX8180" s="12"/>
      <c r="CY8180" s="12"/>
      <c r="CZ8180" s="12"/>
      <c r="DA8180" s="12"/>
      <c r="DB8180" s="12"/>
      <c r="DC8180" s="12"/>
      <c r="DD8180" s="12"/>
      <c r="DE8180" s="12"/>
      <c r="DF8180" s="12"/>
      <c r="DG8180" s="12"/>
      <c r="DH8180" s="12"/>
      <c r="DI8180" s="12"/>
      <c r="DJ8180" s="12"/>
      <c r="DK8180" s="12"/>
      <c r="DL8180" s="12"/>
      <c r="DM8180" s="12"/>
      <c r="DN8180" s="12"/>
      <c r="DO8180" s="12"/>
      <c r="DP8180" s="12"/>
      <c r="DQ8180" s="12"/>
      <c r="DR8180" s="12"/>
      <c r="DS8180" s="12"/>
      <c r="DT8180" s="12"/>
      <c r="DU8180" s="12"/>
      <c r="DV8180" s="12"/>
      <c r="DW8180" s="12"/>
      <c r="DX8180" s="12"/>
      <c r="DY8180" s="12"/>
      <c r="DZ8180" s="12"/>
      <c r="EA8180" s="12"/>
      <c r="EB8180" s="12"/>
      <c r="EC8180" s="12"/>
      <c r="ED8180" s="12"/>
      <c r="EE8180" s="12"/>
      <c r="EF8180" s="12"/>
      <c r="EG8180" s="12"/>
      <c r="EH8180" s="12"/>
      <c r="EI8180" s="12"/>
      <c r="EJ8180" s="12"/>
      <c r="EK8180" s="12"/>
      <c r="EL8180" s="12"/>
      <c r="EM8180" s="12"/>
      <c r="EN8180" s="12"/>
      <c r="EO8180" s="12"/>
      <c r="EP8180" s="12"/>
      <c r="EQ8180" s="12"/>
      <c r="ER8180" s="12"/>
      <c r="ES8180" s="12"/>
      <c r="ET8180" s="12"/>
      <c r="EU8180" s="12"/>
      <c r="EV8180" s="12"/>
      <c r="EW8180" s="12"/>
      <c r="EX8180" s="12"/>
      <c r="EY8180" s="12"/>
      <c r="EZ8180" s="12"/>
      <c r="FA8180" s="12"/>
      <c r="FB8180" s="12"/>
      <c r="FC8180" s="12"/>
      <c r="FD8180" s="12"/>
      <c r="FE8180" s="12"/>
      <c r="FF8180" s="12"/>
      <c r="FG8180" s="12"/>
      <c r="FH8180" s="12"/>
      <c r="FI8180" s="12"/>
      <c r="FJ8180" s="12"/>
      <c r="FK8180" s="12"/>
      <c r="FL8180" s="12"/>
      <c r="FM8180" s="12"/>
      <c r="FN8180" s="12"/>
      <c r="FO8180" s="12"/>
      <c r="FP8180" s="12"/>
      <c r="FQ8180" s="12"/>
      <c r="FR8180" s="12"/>
      <c r="FS8180" s="12"/>
      <c r="FT8180" s="12"/>
      <c r="FU8180" s="12"/>
      <c r="FV8180" s="12"/>
      <c r="FW8180" s="12"/>
      <c r="FX8180" s="12"/>
      <c r="FY8180" s="12"/>
      <c r="FZ8180" s="12"/>
      <c r="GA8180" s="12"/>
      <c r="GB8180" s="12"/>
      <c r="GC8180" s="12"/>
      <c r="GD8180" s="12"/>
      <c r="GE8180" s="12"/>
      <c r="GF8180" s="12"/>
      <c r="GG8180" s="12"/>
      <c r="GH8180" s="12"/>
      <c r="GI8180" s="12"/>
      <c r="GJ8180" s="12"/>
      <c r="GK8180" s="12"/>
      <c r="GL8180" s="12"/>
      <c r="GM8180" s="12"/>
      <c r="GN8180" s="12"/>
      <c r="GO8180" s="12"/>
      <c r="GP8180" s="12"/>
      <c r="GQ8180" s="12"/>
      <c r="GR8180" s="12"/>
      <c r="GS8180" s="12"/>
      <c r="GT8180" s="12"/>
      <c r="GU8180" s="12"/>
      <c r="GV8180" s="12"/>
      <c r="GW8180" s="12"/>
      <c r="GX8180" s="12"/>
      <c r="GY8180" s="12"/>
    </row>
    <row r="8181" s="5" customFormat="1" spans="1:207">
      <c r="A8181" s="139"/>
      <c r="B8181" s="140"/>
      <c r="D8181" s="141"/>
      <c r="E8181" s="12"/>
      <c r="F8181" s="84"/>
      <c r="H8181" s="14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  <c r="Z8181" s="12"/>
      <c r="AA8181" s="12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  <c r="AR8181" s="12"/>
      <c r="AS8181" s="12"/>
      <c r="AT8181" s="12"/>
      <c r="AU8181" s="12"/>
      <c r="AV8181" s="12"/>
      <c r="AW8181" s="12"/>
      <c r="AX8181" s="12"/>
      <c r="AY8181" s="12"/>
      <c r="AZ8181" s="12"/>
      <c r="BA8181" s="12"/>
      <c r="BB8181" s="12"/>
      <c r="BC8181" s="12"/>
      <c r="BD8181" s="12"/>
      <c r="BE8181" s="12"/>
      <c r="BF8181" s="12"/>
      <c r="BG8181" s="12"/>
      <c r="BH8181" s="12"/>
      <c r="BI8181" s="12"/>
      <c r="BJ8181" s="12"/>
      <c r="BK8181" s="12"/>
      <c r="BL8181" s="12"/>
      <c r="BM8181" s="12"/>
      <c r="BN8181" s="12"/>
      <c r="BO8181" s="12"/>
      <c r="BP8181" s="12"/>
      <c r="BQ8181" s="12"/>
      <c r="BR8181" s="12"/>
      <c r="BS8181" s="12"/>
      <c r="BT8181" s="12"/>
      <c r="BU8181" s="12"/>
      <c r="BV8181" s="12"/>
      <c r="BW8181" s="12"/>
      <c r="BX8181" s="12"/>
      <c r="BY8181" s="12"/>
      <c r="BZ8181" s="12"/>
      <c r="CA8181" s="12"/>
      <c r="CB8181" s="12"/>
      <c r="CC8181" s="12"/>
      <c r="CD8181" s="12"/>
      <c r="CE8181" s="12"/>
      <c r="CF8181" s="12"/>
      <c r="CG8181" s="12"/>
      <c r="CH8181" s="12"/>
      <c r="CI8181" s="12"/>
      <c r="CJ8181" s="12"/>
      <c r="CK8181" s="12"/>
      <c r="CL8181" s="12"/>
      <c r="CM8181" s="12"/>
      <c r="CN8181" s="12"/>
      <c r="CO8181" s="12"/>
      <c r="CP8181" s="12"/>
      <c r="CQ8181" s="12"/>
      <c r="CR8181" s="12"/>
      <c r="CS8181" s="12"/>
      <c r="CT8181" s="12"/>
      <c r="CU8181" s="12"/>
      <c r="CV8181" s="12"/>
      <c r="CW8181" s="12"/>
      <c r="CX8181" s="12"/>
      <c r="CY8181" s="12"/>
      <c r="CZ8181" s="12"/>
      <c r="DA8181" s="12"/>
      <c r="DB8181" s="12"/>
      <c r="DC8181" s="12"/>
      <c r="DD8181" s="12"/>
      <c r="DE8181" s="12"/>
      <c r="DF8181" s="12"/>
      <c r="DG8181" s="12"/>
      <c r="DH8181" s="12"/>
      <c r="DI8181" s="12"/>
      <c r="DJ8181" s="12"/>
      <c r="DK8181" s="12"/>
      <c r="DL8181" s="12"/>
      <c r="DM8181" s="12"/>
      <c r="DN8181" s="12"/>
      <c r="DO8181" s="12"/>
      <c r="DP8181" s="12"/>
      <c r="DQ8181" s="12"/>
      <c r="DR8181" s="12"/>
      <c r="DS8181" s="12"/>
      <c r="DT8181" s="12"/>
      <c r="DU8181" s="12"/>
      <c r="DV8181" s="12"/>
      <c r="DW8181" s="12"/>
      <c r="DX8181" s="12"/>
      <c r="DY8181" s="12"/>
      <c r="DZ8181" s="12"/>
      <c r="EA8181" s="12"/>
      <c r="EB8181" s="12"/>
      <c r="EC8181" s="12"/>
      <c r="ED8181" s="12"/>
      <c r="EE8181" s="12"/>
      <c r="EF8181" s="12"/>
      <c r="EG8181" s="12"/>
      <c r="EH8181" s="12"/>
      <c r="EI8181" s="12"/>
      <c r="EJ8181" s="12"/>
      <c r="EK8181" s="12"/>
      <c r="EL8181" s="12"/>
      <c r="EM8181" s="12"/>
      <c r="EN8181" s="12"/>
      <c r="EO8181" s="12"/>
      <c r="EP8181" s="12"/>
      <c r="EQ8181" s="12"/>
      <c r="ER8181" s="12"/>
      <c r="ES8181" s="12"/>
      <c r="ET8181" s="12"/>
      <c r="EU8181" s="12"/>
      <c r="EV8181" s="12"/>
      <c r="EW8181" s="12"/>
      <c r="EX8181" s="12"/>
      <c r="EY8181" s="12"/>
      <c r="EZ8181" s="12"/>
      <c r="FA8181" s="12"/>
      <c r="FB8181" s="12"/>
      <c r="FC8181" s="12"/>
      <c r="FD8181" s="12"/>
      <c r="FE8181" s="12"/>
      <c r="FF8181" s="12"/>
      <c r="FG8181" s="12"/>
      <c r="FH8181" s="12"/>
      <c r="FI8181" s="12"/>
      <c r="FJ8181" s="12"/>
      <c r="FK8181" s="12"/>
      <c r="FL8181" s="12"/>
      <c r="FM8181" s="12"/>
      <c r="FN8181" s="12"/>
      <c r="FO8181" s="12"/>
      <c r="FP8181" s="12"/>
      <c r="FQ8181" s="12"/>
      <c r="FR8181" s="12"/>
      <c r="FS8181" s="12"/>
      <c r="FT8181" s="12"/>
      <c r="FU8181" s="12"/>
      <c r="FV8181" s="12"/>
      <c r="FW8181" s="12"/>
      <c r="FX8181" s="12"/>
      <c r="FY8181" s="12"/>
      <c r="FZ8181" s="12"/>
      <c r="GA8181" s="12"/>
      <c r="GB8181" s="12"/>
      <c r="GC8181" s="12"/>
      <c r="GD8181" s="12"/>
      <c r="GE8181" s="12"/>
      <c r="GF8181" s="12"/>
      <c r="GG8181" s="12"/>
      <c r="GH8181" s="12"/>
      <c r="GI8181" s="12"/>
      <c r="GJ8181" s="12"/>
      <c r="GK8181" s="12"/>
      <c r="GL8181" s="12"/>
      <c r="GM8181" s="12"/>
      <c r="GN8181" s="12"/>
      <c r="GO8181" s="12"/>
      <c r="GP8181" s="12"/>
      <c r="GQ8181" s="12"/>
      <c r="GR8181" s="12"/>
      <c r="GS8181" s="12"/>
      <c r="GT8181" s="12"/>
      <c r="GU8181" s="12"/>
      <c r="GV8181" s="12"/>
      <c r="GW8181" s="12"/>
      <c r="GX8181" s="12"/>
      <c r="GY8181" s="12"/>
    </row>
    <row r="8182" s="5" customFormat="1" spans="1:207">
      <c r="A8182" s="139"/>
      <c r="B8182" s="140"/>
      <c r="D8182" s="141"/>
      <c r="E8182" s="12"/>
      <c r="F8182" s="84"/>
      <c r="H8182" s="14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  <c r="Z8182" s="12"/>
      <c r="AA8182" s="12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  <c r="AR8182" s="12"/>
      <c r="AS8182" s="12"/>
      <c r="AT8182" s="12"/>
      <c r="AU8182" s="12"/>
      <c r="AV8182" s="12"/>
      <c r="AW8182" s="12"/>
      <c r="AX8182" s="12"/>
      <c r="AY8182" s="12"/>
      <c r="AZ8182" s="12"/>
      <c r="BA8182" s="12"/>
      <c r="BB8182" s="12"/>
      <c r="BC8182" s="12"/>
      <c r="BD8182" s="12"/>
      <c r="BE8182" s="12"/>
      <c r="BF8182" s="12"/>
      <c r="BG8182" s="12"/>
      <c r="BH8182" s="12"/>
      <c r="BI8182" s="12"/>
      <c r="BJ8182" s="12"/>
      <c r="BK8182" s="12"/>
      <c r="BL8182" s="12"/>
      <c r="BM8182" s="12"/>
      <c r="BN8182" s="12"/>
      <c r="BO8182" s="12"/>
      <c r="BP8182" s="12"/>
      <c r="BQ8182" s="12"/>
      <c r="BR8182" s="12"/>
      <c r="BS8182" s="12"/>
      <c r="BT8182" s="12"/>
      <c r="BU8182" s="12"/>
      <c r="BV8182" s="12"/>
      <c r="BW8182" s="12"/>
      <c r="BX8182" s="12"/>
      <c r="BY8182" s="12"/>
      <c r="BZ8182" s="12"/>
      <c r="CA8182" s="12"/>
      <c r="CB8182" s="12"/>
      <c r="CC8182" s="12"/>
      <c r="CD8182" s="12"/>
      <c r="CE8182" s="12"/>
      <c r="CF8182" s="12"/>
      <c r="CG8182" s="12"/>
      <c r="CH8182" s="12"/>
      <c r="CI8182" s="12"/>
      <c r="CJ8182" s="12"/>
      <c r="CK8182" s="12"/>
      <c r="CL8182" s="12"/>
      <c r="CM8182" s="12"/>
      <c r="CN8182" s="12"/>
      <c r="CO8182" s="12"/>
      <c r="CP8182" s="12"/>
      <c r="CQ8182" s="12"/>
      <c r="CR8182" s="12"/>
      <c r="CS8182" s="12"/>
      <c r="CT8182" s="12"/>
      <c r="CU8182" s="12"/>
      <c r="CV8182" s="12"/>
      <c r="CW8182" s="12"/>
      <c r="CX8182" s="12"/>
      <c r="CY8182" s="12"/>
      <c r="CZ8182" s="12"/>
      <c r="DA8182" s="12"/>
      <c r="DB8182" s="12"/>
      <c r="DC8182" s="12"/>
      <c r="DD8182" s="12"/>
      <c r="DE8182" s="12"/>
      <c r="DF8182" s="12"/>
      <c r="DG8182" s="12"/>
      <c r="DH8182" s="12"/>
      <c r="DI8182" s="12"/>
      <c r="DJ8182" s="12"/>
      <c r="DK8182" s="12"/>
      <c r="DL8182" s="12"/>
      <c r="DM8182" s="12"/>
      <c r="DN8182" s="12"/>
      <c r="DO8182" s="12"/>
      <c r="DP8182" s="12"/>
      <c r="DQ8182" s="12"/>
      <c r="DR8182" s="12"/>
      <c r="DS8182" s="12"/>
      <c r="DT8182" s="12"/>
      <c r="DU8182" s="12"/>
      <c r="DV8182" s="12"/>
      <c r="DW8182" s="12"/>
      <c r="DX8182" s="12"/>
      <c r="DY8182" s="12"/>
      <c r="DZ8182" s="12"/>
      <c r="EA8182" s="12"/>
      <c r="EB8182" s="12"/>
      <c r="EC8182" s="12"/>
      <c r="ED8182" s="12"/>
      <c r="EE8182" s="12"/>
      <c r="EF8182" s="12"/>
      <c r="EG8182" s="12"/>
      <c r="EH8182" s="12"/>
      <c r="EI8182" s="12"/>
      <c r="EJ8182" s="12"/>
      <c r="EK8182" s="12"/>
      <c r="EL8182" s="12"/>
      <c r="EM8182" s="12"/>
      <c r="EN8182" s="12"/>
      <c r="EO8182" s="12"/>
      <c r="EP8182" s="12"/>
      <c r="EQ8182" s="12"/>
      <c r="ER8182" s="12"/>
      <c r="ES8182" s="12"/>
      <c r="ET8182" s="12"/>
      <c r="EU8182" s="12"/>
      <c r="EV8182" s="12"/>
      <c r="EW8182" s="12"/>
      <c r="EX8182" s="12"/>
      <c r="EY8182" s="12"/>
      <c r="EZ8182" s="12"/>
      <c r="FA8182" s="12"/>
      <c r="FB8182" s="12"/>
      <c r="FC8182" s="12"/>
      <c r="FD8182" s="12"/>
      <c r="FE8182" s="12"/>
      <c r="FF8182" s="12"/>
      <c r="FG8182" s="12"/>
      <c r="FH8182" s="12"/>
      <c r="FI8182" s="12"/>
      <c r="FJ8182" s="12"/>
      <c r="FK8182" s="12"/>
      <c r="FL8182" s="12"/>
      <c r="FM8182" s="12"/>
      <c r="FN8182" s="12"/>
      <c r="FO8182" s="12"/>
      <c r="FP8182" s="12"/>
      <c r="FQ8182" s="12"/>
      <c r="FR8182" s="12"/>
      <c r="FS8182" s="12"/>
      <c r="FT8182" s="12"/>
      <c r="FU8182" s="12"/>
      <c r="FV8182" s="12"/>
      <c r="FW8182" s="12"/>
      <c r="FX8182" s="12"/>
      <c r="FY8182" s="12"/>
      <c r="FZ8182" s="12"/>
      <c r="GA8182" s="12"/>
      <c r="GB8182" s="12"/>
      <c r="GC8182" s="12"/>
      <c r="GD8182" s="12"/>
      <c r="GE8182" s="12"/>
      <c r="GF8182" s="12"/>
      <c r="GG8182" s="12"/>
      <c r="GH8182" s="12"/>
      <c r="GI8182" s="12"/>
      <c r="GJ8182" s="12"/>
      <c r="GK8182" s="12"/>
      <c r="GL8182" s="12"/>
      <c r="GM8182" s="12"/>
      <c r="GN8182" s="12"/>
      <c r="GO8182" s="12"/>
      <c r="GP8182" s="12"/>
      <c r="GQ8182" s="12"/>
      <c r="GR8182" s="12"/>
      <c r="GS8182" s="12"/>
      <c r="GT8182" s="12"/>
      <c r="GU8182" s="12"/>
      <c r="GV8182" s="12"/>
      <c r="GW8182" s="12"/>
      <c r="GX8182" s="12"/>
      <c r="GY8182" s="12"/>
    </row>
    <row r="8183" s="5" customFormat="1" spans="1:207">
      <c r="A8183" s="139"/>
      <c r="B8183" s="140"/>
      <c r="D8183" s="141"/>
      <c r="E8183" s="12"/>
      <c r="F8183" s="84"/>
      <c r="H8183" s="14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  <c r="Z8183" s="12"/>
      <c r="AA8183" s="12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  <c r="AR8183" s="12"/>
      <c r="AS8183" s="12"/>
      <c r="AT8183" s="12"/>
      <c r="AU8183" s="12"/>
      <c r="AV8183" s="12"/>
      <c r="AW8183" s="12"/>
      <c r="AX8183" s="12"/>
      <c r="AY8183" s="12"/>
      <c r="AZ8183" s="12"/>
      <c r="BA8183" s="12"/>
      <c r="BB8183" s="12"/>
      <c r="BC8183" s="12"/>
      <c r="BD8183" s="12"/>
      <c r="BE8183" s="12"/>
      <c r="BF8183" s="12"/>
      <c r="BG8183" s="12"/>
      <c r="BH8183" s="12"/>
      <c r="BI8183" s="12"/>
      <c r="BJ8183" s="12"/>
      <c r="BK8183" s="12"/>
      <c r="BL8183" s="12"/>
      <c r="BM8183" s="12"/>
      <c r="BN8183" s="12"/>
      <c r="BO8183" s="12"/>
      <c r="BP8183" s="12"/>
      <c r="BQ8183" s="12"/>
      <c r="BR8183" s="12"/>
      <c r="BS8183" s="12"/>
      <c r="BT8183" s="12"/>
      <c r="BU8183" s="12"/>
      <c r="BV8183" s="12"/>
      <c r="BW8183" s="12"/>
      <c r="BX8183" s="12"/>
      <c r="BY8183" s="12"/>
      <c r="BZ8183" s="12"/>
      <c r="CA8183" s="12"/>
      <c r="CB8183" s="12"/>
      <c r="CC8183" s="12"/>
      <c r="CD8183" s="12"/>
      <c r="CE8183" s="12"/>
      <c r="CF8183" s="12"/>
      <c r="CG8183" s="12"/>
      <c r="CH8183" s="12"/>
      <c r="CI8183" s="12"/>
      <c r="CJ8183" s="12"/>
      <c r="CK8183" s="12"/>
      <c r="CL8183" s="12"/>
      <c r="CM8183" s="12"/>
      <c r="CN8183" s="12"/>
      <c r="CO8183" s="12"/>
      <c r="CP8183" s="12"/>
      <c r="CQ8183" s="12"/>
      <c r="CR8183" s="12"/>
      <c r="CS8183" s="12"/>
      <c r="CT8183" s="12"/>
      <c r="CU8183" s="12"/>
      <c r="CV8183" s="12"/>
      <c r="CW8183" s="12"/>
      <c r="CX8183" s="12"/>
      <c r="CY8183" s="12"/>
      <c r="CZ8183" s="12"/>
      <c r="DA8183" s="12"/>
      <c r="DB8183" s="12"/>
      <c r="DC8183" s="12"/>
      <c r="DD8183" s="12"/>
      <c r="DE8183" s="12"/>
      <c r="DF8183" s="12"/>
      <c r="DG8183" s="12"/>
      <c r="DH8183" s="12"/>
      <c r="DI8183" s="12"/>
      <c r="DJ8183" s="12"/>
      <c r="DK8183" s="12"/>
      <c r="DL8183" s="12"/>
      <c r="DM8183" s="12"/>
      <c r="DN8183" s="12"/>
      <c r="DO8183" s="12"/>
      <c r="DP8183" s="12"/>
      <c r="DQ8183" s="12"/>
      <c r="DR8183" s="12"/>
      <c r="DS8183" s="12"/>
      <c r="DT8183" s="12"/>
      <c r="DU8183" s="12"/>
      <c r="DV8183" s="12"/>
      <c r="DW8183" s="12"/>
      <c r="DX8183" s="12"/>
      <c r="DY8183" s="12"/>
      <c r="DZ8183" s="12"/>
      <c r="EA8183" s="12"/>
      <c r="EB8183" s="12"/>
      <c r="EC8183" s="12"/>
      <c r="ED8183" s="12"/>
      <c r="EE8183" s="12"/>
      <c r="EF8183" s="12"/>
      <c r="EG8183" s="12"/>
      <c r="EH8183" s="12"/>
      <c r="EI8183" s="12"/>
      <c r="EJ8183" s="12"/>
      <c r="EK8183" s="12"/>
      <c r="EL8183" s="12"/>
      <c r="EM8183" s="12"/>
      <c r="EN8183" s="12"/>
      <c r="EO8183" s="12"/>
      <c r="EP8183" s="12"/>
      <c r="EQ8183" s="12"/>
      <c r="ER8183" s="12"/>
      <c r="ES8183" s="12"/>
      <c r="ET8183" s="12"/>
      <c r="EU8183" s="12"/>
      <c r="EV8183" s="12"/>
      <c r="EW8183" s="12"/>
      <c r="EX8183" s="12"/>
      <c r="EY8183" s="12"/>
      <c r="EZ8183" s="12"/>
      <c r="FA8183" s="12"/>
      <c r="FB8183" s="12"/>
      <c r="FC8183" s="12"/>
      <c r="FD8183" s="12"/>
      <c r="FE8183" s="12"/>
      <c r="FF8183" s="12"/>
      <c r="FG8183" s="12"/>
      <c r="FH8183" s="12"/>
      <c r="FI8183" s="12"/>
      <c r="FJ8183" s="12"/>
      <c r="FK8183" s="12"/>
      <c r="FL8183" s="12"/>
      <c r="FM8183" s="12"/>
      <c r="FN8183" s="12"/>
      <c r="FO8183" s="12"/>
      <c r="FP8183" s="12"/>
      <c r="FQ8183" s="12"/>
      <c r="FR8183" s="12"/>
      <c r="FS8183" s="12"/>
      <c r="FT8183" s="12"/>
      <c r="FU8183" s="12"/>
      <c r="FV8183" s="12"/>
      <c r="FW8183" s="12"/>
      <c r="FX8183" s="12"/>
      <c r="FY8183" s="12"/>
      <c r="FZ8183" s="12"/>
      <c r="GA8183" s="12"/>
      <c r="GB8183" s="12"/>
      <c r="GC8183" s="12"/>
      <c r="GD8183" s="12"/>
      <c r="GE8183" s="12"/>
      <c r="GF8183" s="12"/>
      <c r="GG8183" s="12"/>
      <c r="GH8183" s="12"/>
      <c r="GI8183" s="12"/>
      <c r="GJ8183" s="12"/>
      <c r="GK8183" s="12"/>
      <c r="GL8183" s="12"/>
      <c r="GM8183" s="12"/>
      <c r="GN8183" s="12"/>
      <c r="GO8183" s="12"/>
      <c r="GP8183" s="12"/>
      <c r="GQ8183" s="12"/>
      <c r="GR8183" s="12"/>
      <c r="GS8183" s="12"/>
      <c r="GT8183" s="12"/>
      <c r="GU8183" s="12"/>
      <c r="GV8183" s="12"/>
      <c r="GW8183" s="12"/>
      <c r="GX8183" s="12"/>
      <c r="GY8183" s="12"/>
    </row>
    <row r="8184" s="5" customFormat="1" spans="1:207">
      <c r="A8184" s="139"/>
      <c r="B8184" s="140"/>
      <c r="D8184" s="141"/>
      <c r="E8184" s="12"/>
      <c r="F8184" s="84"/>
      <c r="H8184" s="14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  <c r="Z8184" s="12"/>
      <c r="AA8184" s="12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  <c r="AR8184" s="12"/>
      <c r="AS8184" s="12"/>
      <c r="AT8184" s="12"/>
      <c r="AU8184" s="12"/>
      <c r="AV8184" s="12"/>
      <c r="AW8184" s="12"/>
      <c r="AX8184" s="12"/>
      <c r="AY8184" s="12"/>
      <c r="AZ8184" s="12"/>
      <c r="BA8184" s="12"/>
      <c r="BB8184" s="12"/>
      <c r="BC8184" s="12"/>
      <c r="BD8184" s="12"/>
      <c r="BE8184" s="12"/>
      <c r="BF8184" s="12"/>
      <c r="BG8184" s="12"/>
      <c r="BH8184" s="12"/>
      <c r="BI8184" s="12"/>
      <c r="BJ8184" s="12"/>
      <c r="BK8184" s="12"/>
      <c r="BL8184" s="12"/>
      <c r="BM8184" s="12"/>
      <c r="BN8184" s="12"/>
      <c r="BO8184" s="12"/>
      <c r="BP8184" s="12"/>
      <c r="BQ8184" s="12"/>
      <c r="BR8184" s="12"/>
      <c r="BS8184" s="12"/>
      <c r="BT8184" s="12"/>
      <c r="BU8184" s="12"/>
      <c r="BV8184" s="12"/>
      <c r="BW8184" s="12"/>
      <c r="BX8184" s="12"/>
      <c r="BY8184" s="12"/>
      <c r="BZ8184" s="12"/>
      <c r="CA8184" s="12"/>
      <c r="CB8184" s="12"/>
      <c r="CC8184" s="12"/>
      <c r="CD8184" s="12"/>
      <c r="CE8184" s="12"/>
      <c r="CF8184" s="12"/>
      <c r="CG8184" s="12"/>
      <c r="CH8184" s="12"/>
      <c r="CI8184" s="12"/>
      <c r="CJ8184" s="12"/>
      <c r="CK8184" s="12"/>
      <c r="CL8184" s="12"/>
      <c r="CM8184" s="12"/>
      <c r="CN8184" s="12"/>
      <c r="CO8184" s="12"/>
      <c r="CP8184" s="12"/>
      <c r="CQ8184" s="12"/>
      <c r="CR8184" s="12"/>
      <c r="CS8184" s="12"/>
      <c r="CT8184" s="12"/>
      <c r="CU8184" s="12"/>
      <c r="CV8184" s="12"/>
      <c r="CW8184" s="12"/>
      <c r="CX8184" s="12"/>
      <c r="CY8184" s="12"/>
      <c r="CZ8184" s="12"/>
      <c r="DA8184" s="12"/>
      <c r="DB8184" s="12"/>
      <c r="DC8184" s="12"/>
      <c r="DD8184" s="12"/>
      <c r="DE8184" s="12"/>
      <c r="DF8184" s="12"/>
      <c r="DG8184" s="12"/>
      <c r="DH8184" s="12"/>
      <c r="DI8184" s="12"/>
      <c r="DJ8184" s="12"/>
      <c r="DK8184" s="12"/>
      <c r="DL8184" s="12"/>
      <c r="DM8184" s="12"/>
      <c r="DN8184" s="12"/>
      <c r="DO8184" s="12"/>
      <c r="DP8184" s="12"/>
      <c r="DQ8184" s="12"/>
      <c r="DR8184" s="12"/>
      <c r="DS8184" s="12"/>
      <c r="DT8184" s="12"/>
      <c r="DU8184" s="12"/>
      <c r="DV8184" s="12"/>
      <c r="DW8184" s="12"/>
      <c r="DX8184" s="12"/>
      <c r="DY8184" s="12"/>
      <c r="DZ8184" s="12"/>
      <c r="EA8184" s="12"/>
      <c r="EB8184" s="12"/>
      <c r="EC8184" s="12"/>
      <c r="ED8184" s="12"/>
      <c r="EE8184" s="12"/>
      <c r="EF8184" s="12"/>
      <c r="EG8184" s="12"/>
      <c r="EH8184" s="12"/>
      <c r="EI8184" s="12"/>
      <c r="EJ8184" s="12"/>
      <c r="EK8184" s="12"/>
      <c r="EL8184" s="12"/>
      <c r="EM8184" s="12"/>
      <c r="EN8184" s="12"/>
      <c r="EO8184" s="12"/>
      <c r="EP8184" s="12"/>
      <c r="EQ8184" s="12"/>
      <c r="ER8184" s="12"/>
      <c r="ES8184" s="12"/>
      <c r="ET8184" s="12"/>
      <c r="EU8184" s="12"/>
      <c r="EV8184" s="12"/>
      <c r="EW8184" s="12"/>
      <c r="EX8184" s="12"/>
      <c r="EY8184" s="12"/>
      <c r="EZ8184" s="12"/>
      <c r="FA8184" s="12"/>
      <c r="FB8184" s="12"/>
      <c r="FC8184" s="12"/>
      <c r="FD8184" s="12"/>
      <c r="FE8184" s="12"/>
      <c r="FF8184" s="12"/>
      <c r="FG8184" s="12"/>
      <c r="FH8184" s="12"/>
      <c r="FI8184" s="12"/>
      <c r="FJ8184" s="12"/>
      <c r="FK8184" s="12"/>
      <c r="FL8184" s="12"/>
      <c r="FM8184" s="12"/>
      <c r="FN8184" s="12"/>
      <c r="FO8184" s="12"/>
      <c r="FP8184" s="12"/>
      <c r="FQ8184" s="12"/>
      <c r="FR8184" s="12"/>
      <c r="FS8184" s="12"/>
      <c r="FT8184" s="12"/>
      <c r="FU8184" s="12"/>
      <c r="FV8184" s="12"/>
      <c r="FW8184" s="12"/>
      <c r="FX8184" s="12"/>
      <c r="FY8184" s="12"/>
      <c r="FZ8184" s="12"/>
      <c r="GA8184" s="12"/>
      <c r="GB8184" s="12"/>
      <c r="GC8184" s="12"/>
      <c r="GD8184" s="12"/>
      <c r="GE8184" s="12"/>
      <c r="GF8184" s="12"/>
      <c r="GG8184" s="12"/>
      <c r="GH8184" s="12"/>
      <c r="GI8184" s="12"/>
      <c r="GJ8184" s="12"/>
      <c r="GK8184" s="12"/>
      <c r="GL8184" s="12"/>
      <c r="GM8184" s="12"/>
      <c r="GN8184" s="12"/>
      <c r="GO8184" s="12"/>
      <c r="GP8184" s="12"/>
      <c r="GQ8184" s="12"/>
      <c r="GR8184" s="12"/>
      <c r="GS8184" s="12"/>
      <c r="GT8184" s="12"/>
      <c r="GU8184" s="12"/>
      <c r="GV8184" s="12"/>
      <c r="GW8184" s="12"/>
      <c r="GX8184" s="12"/>
      <c r="GY8184" s="12"/>
    </row>
    <row r="8185" s="5" customFormat="1" spans="1:207">
      <c r="A8185" s="139"/>
      <c r="B8185" s="140"/>
      <c r="D8185" s="141"/>
      <c r="E8185" s="12"/>
      <c r="F8185" s="84"/>
      <c r="H8185" s="14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  <c r="Z8185" s="12"/>
      <c r="AA8185" s="12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  <c r="AR8185" s="12"/>
      <c r="AS8185" s="12"/>
      <c r="AT8185" s="12"/>
      <c r="AU8185" s="12"/>
      <c r="AV8185" s="12"/>
      <c r="AW8185" s="12"/>
      <c r="AX8185" s="12"/>
      <c r="AY8185" s="12"/>
      <c r="AZ8185" s="12"/>
      <c r="BA8185" s="12"/>
      <c r="BB8185" s="12"/>
      <c r="BC8185" s="12"/>
      <c r="BD8185" s="12"/>
      <c r="BE8185" s="12"/>
      <c r="BF8185" s="12"/>
      <c r="BG8185" s="12"/>
      <c r="BH8185" s="12"/>
      <c r="BI8185" s="12"/>
      <c r="BJ8185" s="12"/>
      <c r="BK8185" s="12"/>
      <c r="BL8185" s="12"/>
      <c r="BM8185" s="12"/>
      <c r="BN8185" s="12"/>
      <c r="BO8185" s="12"/>
      <c r="BP8185" s="12"/>
      <c r="BQ8185" s="12"/>
      <c r="BR8185" s="12"/>
      <c r="BS8185" s="12"/>
      <c r="BT8185" s="12"/>
      <c r="BU8185" s="12"/>
      <c r="BV8185" s="12"/>
      <c r="BW8185" s="12"/>
      <c r="BX8185" s="12"/>
      <c r="BY8185" s="12"/>
      <c r="BZ8185" s="12"/>
      <c r="CA8185" s="12"/>
      <c r="CB8185" s="12"/>
      <c r="CC8185" s="12"/>
      <c r="CD8185" s="12"/>
      <c r="CE8185" s="12"/>
      <c r="CF8185" s="12"/>
      <c r="CG8185" s="12"/>
      <c r="CH8185" s="12"/>
      <c r="CI8185" s="12"/>
      <c r="CJ8185" s="12"/>
      <c r="CK8185" s="12"/>
      <c r="CL8185" s="12"/>
      <c r="CM8185" s="12"/>
      <c r="CN8185" s="12"/>
      <c r="CO8185" s="12"/>
      <c r="CP8185" s="12"/>
      <c r="CQ8185" s="12"/>
      <c r="CR8185" s="12"/>
      <c r="CS8185" s="12"/>
      <c r="CT8185" s="12"/>
      <c r="CU8185" s="12"/>
      <c r="CV8185" s="12"/>
      <c r="CW8185" s="12"/>
      <c r="CX8185" s="12"/>
      <c r="CY8185" s="12"/>
      <c r="CZ8185" s="12"/>
      <c r="DA8185" s="12"/>
      <c r="DB8185" s="12"/>
      <c r="DC8185" s="12"/>
      <c r="DD8185" s="12"/>
      <c r="DE8185" s="12"/>
      <c r="DF8185" s="12"/>
      <c r="DG8185" s="12"/>
      <c r="DH8185" s="12"/>
      <c r="DI8185" s="12"/>
      <c r="DJ8185" s="12"/>
      <c r="DK8185" s="12"/>
      <c r="DL8185" s="12"/>
      <c r="DM8185" s="12"/>
      <c r="DN8185" s="12"/>
      <c r="DO8185" s="12"/>
      <c r="DP8185" s="12"/>
      <c r="DQ8185" s="12"/>
      <c r="DR8185" s="12"/>
      <c r="DS8185" s="12"/>
      <c r="DT8185" s="12"/>
      <c r="DU8185" s="12"/>
      <c r="DV8185" s="12"/>
      <c r="DW8185" s="12"/>
      <c r="DX8185" s="12"/>
      <c r="DY8185" s="12"/>
      <c r="DZ8185" s="12"/>
      <c r="EA8185" s="12"/>
      <c r="EB8185" s="12"/>
      <c r="EC8185" s="12"/>
      <c r="ED8185" s="12"/>
      <c r="EE8185" s="12"/>
      <c r="EF8185" s="12"/>
      <c r="EG8185" s="12"/>
      <c r="EH8185" s="12"/>
      <c r="EI8185" s="12"/>
      <c r="EJ8185" s="12"/>
      <c r="EK8185" s="12"/>
      <c r="EL8185" s="12"/>
      <c r="EM8185" s="12"/>
      <c r="EN8185" s="12"/>
      <c r="EO8185" s="12"/>
      <c r="EP8185" s="12"/>
      <c r="EQ8185" s="12"/>
      <c r="ER8185" s="12"/>
      <c r="ES8185" s="12"/>
      <c r="ET8185" s="12"/>
      <c r="EU8185" s="12"/>
      <c r="EV8185" s="12"/>
      <c r="EW8185" s="12"/>
      <c r="EX8185" s="12"/>
      <c r="EY8185" s="12"/>
      <c r="EZ8185" s="12"/>
      <c r="FA8185" s="12"/>
      <c r="FB8185" s="12"/>
      <c r="FC8185" s="12"/>
      <c r="FD8185" s="12"/>
      <c r="FE8185" s="12"/>
      <c r="FF8185" s="12"/>
      <c r="FG8185" s="12"/>
      <c r="FH8185" s="12"/>
      <c r="FI8185" s="12"/>
      <c r="FJ8185" s="12"/>
      <c r="FK8185" s="12"/>
      <c r="FL8185" s="12"/>
      <c r="FM8185" s="12"/>
      <c r="FN8185" s="12"/>
      <c r="FO8185" s="12"/>
      <c r="FP8185" s="12"/>
      <c r="FQ8185" s="12"/>
      <c r="FR8185" s="12"/>
      <c r="FS8185" s="12"/>
      <c r="FT8185" s="12"/>
      <c r="FU8185" s="12"/>
      <c r="FV8185" s="12"/>
      <c r="FW8185" s="12"/>
      <c r="FX8185" s="12"/>
      <c r="FY8185" s="12"/>
      <c r="FZ8185" s="12"/>
      <c r="GA8185" s="12"/>
      <c r="GB8185" s="12"/>
      <c r="GC8185" s="12"/>
      <c r="GD8185" s="12"/>
      <c r="GE8185" s="12"/>
      <c r="GF8185" s="12"/>
      <c r="GG8185" s="12"/>
      <c r="GH8185" s="12"/>
      <c r="GI8185" s="12"/>
      <c r="GJ8185" s="12"/>
      <c r="GK8185" s="12"/>
      <c r="GL8185" s="12"/>
      <c r="GM8185" s="12"/>
      <c r="GN8185" s="12"/>
      <c r="GO8185" s="12"/>
      <c r="GP8185" s="12"/>
      <c r="GQ8185" s="12"/>
      <c r="GR8185" s="12"/>
      <c r="GS8185" s="12"/>
      <c r="GT8185" s="12"/>
      <c r="GU8185" s="12"/>
      <c r="GV8185" s="12"/>
      <c r="GW8185" s="12"/>
      <c r="GX8185" s="12"/>
      <c r="GY8185" s="12"/>
    </row>
    <row r="8186" s="5" customFormat="1" spans="1:207">
      <c r="A8186" s="139"/>
      <c r="B8186" s="140"/>
      <c r="D8186" s="141"/>
      <c r="E8186" s="12"/>
      <c r="F8186" s="84"/>
      <c r="H8186" s="14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  <c r="Z8186" s="12"/>
      <c r="AA8186" s="12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  <c r="AR8186" s="12"/>
      <c r="AS8186" s="12"/>
      <c r="AT8186" s="12"/>
      <c r="AU8186" s="12"/>
      <c r="AV8186" s="12"/>
      <c r="AW8186" s="12"/>
      <c r="AX8186" s="12"/>
      <c r="AY8186" s="12"/>
      <c r="AZ8186" s="12"/>
      <c r="BA8186" s="12"/>
      <c r="BB8186" s="12"/>
      <c r="BC8186" s="12"/>
      <c r="BD8186" s="12"/>
      <c r="BE8186" s="12"/>
      <c r="BF8186" s="12"/>
      <c r="BG8186" s="12"/>
      <c r="BH8186" s="12"/>
      <c r="BI8186" s="12"/>
      <c r="BJ8186" s="12"/>
      <c r="BK8186" s="12"/>
      <c r="BL8186" s="12"/>
      <c r="BM8186" s="12"/>
      <c r="BN8186" s="12"/>
      <c r="BO8186" s="12"/>
      <c r="BP8186" s="12"/>
      <c r="BQ8186" s="12"/>
      <c r="BR8186" s="12"/>
      <c r="BS8186" s="12"/>
      <c r="BT8186" s="12"/>
      <c r="BU8186" s="12"/>
      <c r="BV8186" s="12"/>
      <c r="BW8186" s="12"/>
      <c r="BX8186" s="12"/>
      <c r="BY8186" s="12"/>
      <c r="BZ8186" s="12"/>
      <c r="CA8186" s="12"/>
      <c r="CB8186" s="12"/>
      <c r="CC8186" s="12"/>
      <c r="CD8186" s="12"/>
      <c r="CE8186" s="12"/>
      <c r="CF8186" s="12"/>
      <c r="CG8186" s="12"/>
      <c r="CH8186" s="12"/>
      <c r="CI8186" s="12"/>
      <c r="CJ8186" s="12"/>
      <c r="CK8186" s="12"/>
      <c r="CL8186" s="12"/>
      <c r="CM8186" s="12"/>
      <c r="CN8186" s="12"/>
      <c r="CO8186" s="12"/>
      <c r="CP8186" s="12"/>
      <c r="CQ8186" s="12"/>
      <c r="CR8186" s="12"/>
      <c r="CS8186" s="12"/>
      <c r="CT8186" s="12"/>
      <c r="CU8186" s="12"/>
      <c r="CV8186" s="12"/>
      <c r="CW8186" s="12"/>
      <c r="CX8186" s="12"/>
      <c r="CY8186" s="12"/>
      <c r="CZ8186" s="12"/>
      <c r="DA8186" s="12"/>
      <c r="DB8186" s="12"/>
      <c r="DC8186" s="12"/>
      <c r="DD8186" s="12"/>
      <c r="DE8186" s="12"/>
      <c r="DF8186" s="12"/>
      <c r="DG8186" s="12"/>
      <c r="DH8186" s="12"/>
      <c r="DI8186" s="12"/>
      <c r="DJ8186" s="12"/>
      <c r="DK8186" s="12"/>
      <c r="DL8186" s="12"/>
      <c r="DM8186" s="12"/>
      <c r="DN8186" s="12"/>
      <c r="DO8186" s="12"/>
      <c r="DP8186" s="12"/>
      <c r="DQ8186" s="12"/>
      <c r="DR8186" s="12"/>
      <c r="DS8186" s="12"/>
      <c r="DT8186" s="12"/>
      <c r="DU8186" s="12"/>
      <c r="DV8186" s="12"/>
      <c r="DW8186" s="12"/>
      <c r="DX8186" s="12"/>
      <c r="DY8186" s="12"/>
      <c r="DZ8186" s="12"/>
      <c r="EA8186" s="12"/>
      <c r="EB8186" s="12"/>
      <c r="EC8186" s="12"/>
      <c r="ED8186" s="12"/>
      <c r="EE8186" s="12"/>
      <c r="EF8186" s="12"/>
      <c r="EG8186" s="12"/>
      <c r="EH8186" s="12"/>
      <c r="EI8186" s="12"/>
      <c r="EJ8186" s="12"/>
      <c r="EK8186" s="12"/>
      <c r="EL8186" s="12"/>
      <c r="EM8186" s="12"/>
      <c r="EN8186" s="12"/>
      <c r="EO8186" s="12"/>
      <c r="EP8186" s="12"/>
      <c r="EQ8186" s="12"/>
      <c r="ER8186" s="12"/>
      <c r="ES8186" s="12"/>
      <c r="ET8186" s="12"/>
      <c r="EU8186" s="12"/>
      <c r="EV8186" s="12"/>
      <c r="EW8186" s="12"/>
      <c r="EX8186" s="12"/>
      <c r="EY8186" s="12"/>
      <c r="EZ8186" s="12"/>
      <c r="FA8186" s="12"/>
      <c r="FB8186" s="12"/>
      <c r="FC8186" s="12"/>
      <c r="FD8186" s="12"/>
      <c r="FE8186" s="12"/>
      <c r="FF8186" s="12"/>
      <c r="FG8186" s="12"/>
      <c r="FH8186" s="12"/>
      <c r="FI8186" s="12"/>
      <c r="FJ8186" s="12"/>
      <c r="FK8186" s="12"/>
      <c r="FL8186" s="12"/>
      <c r="FM8186" s="12"/>
      <c r="FN8186" s="12"/>
      <c r="FO8186" s="12"/>
      <c r="FP8186" s="12"/>
      <c r="FQ8186" s="12"/>
      <c r="FR8186" s="12"/>
      <c r="FS8186" s="12"/>
      <c r="FT8186" s="12"/>
      <c r="FU8186" s="12"/>
      <c r="FV8186" s="12"/>
      <c r="FW8186" s="12"/>
      <c r="FX8186" s="12"/>
      <c r="FY8186" s="12"/>
      <c r="FZ8186" s="12"/>
      <c r="GA8186" s="12"/>
      <c r="GB8186" s="12"/>
      <c r="GC8186" s="12"/>
      <c r="GD8186" s="12"/>
      <c r="GE8186" s="12"/>
      <c r="GF8186" s="12"/>
      <c r="GG8186" s="12"/>
      <c r="GH8186" s="12"/>
      <c r="GI8186" s="12"/>
      <c r="GJ8186" s="12"/>
      <c r="GK8186" s="12"/>
      <c r="GL8186" s="12"/>
      <c r="GM8186" s="12"/>
      <c r="GN8186" s="12"/>
      <c r="GO8186" s="12"/>
      <c r="GP8186" s="12"/>
      <c r="GQ8186" s="12"/>
      <c r="GR8186" s="12"/>
      <c r="GS8186" s="12"/>
      <c r="GT8186" s="12"/>
      <c r="GU8186" s="12"/>
      <c r="GV8186" s="12"/>
      <c r="GW8186" s="12"/>
      <c r="GX8186" s="12"/>
      <c r="GY8186" s="12"/>
    </row>
    <row r="8187" s="5" customFormat="1" spans="1:207">
      <c r="A8187" s="139"/>
      <c r="B8187" s="140"/>
      <c r="D8187" s="141"/>
      <c r="E8187" s="12"/>
      <c r="F8187" s="84"/>
      <c r="H8187" s="14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  <c r="Z8187" s="12"/>
      <c r="AA8187" s="12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  <c r="AR8187" s="12"/>
      <c r="AS8187" s="12"/>
      <c r="AT8187" s="12"/>
      <c r="AU8187" s="12"/>
      <c r="AV8187" s="12"/>
      <c r="AW8187" s="12"/>
      <c r="AX8187" s="12"/>
      <c r="AY8187" s="12"/>
      <c r="AZ8187" s="12"/>
      <c r="BA8187" s="12"/>
      <c r="BB8187" s="12"/>
      <c r="BC8187" s="12"/>
      <c r="BD8187" s="12"/>
      <c r="BE8187" s="12"/>
      <c r="BF8187" s="12"/>
      <c r="BG8187" s="12"/>
      <c r="BH8187" s="12"/>
      <c r="BI8187" s="12"/>
      <c r="BJ8187" s="12"/>
      <c r="BK8187" s="12"/>
      <c r="BL8187" s="12"/>
      <c r="BM8187" s="12"/>
      <c r="BN8187" s="12"/>
      <c r="BO8187" s="12"/>
      <c r="BP8187" s="12"/>
      <c r="BQ8187" s="12"/>
      <c r="BR8187" s="12"/>
      <c r="BS8187" s="12"/>
      <c r="BT8187" s="12"/>
      <c r="BU8187" s="12"/>
      <c r="BV8187" s="12"/>
      <c r="BW8187" s="12"/>
      <c r="BX8187" s="12"/>
      <c r="BY8187" s="12"/>
      <c r="BZ8187" s="12"/>
      <c r="CA8187" s="12"/>
      <c r="CB8187" s="12"/>
      <c r="CC8187" s="12"/>
      <c r="CD8187" s="12"/>
      <c r="CE8187" s="12"/>
      <c r="CF8187" s="12"/>
      <c r="CG8187" s="12"/>
      <c r="CH8187" s="12"/>
      <c r="CI8187" s="12"/>
      <c r="CJ8187" s="12"/>
      <c r="CK8187" s="12"/>
      <c r="CL8187" s="12"/>
      <c r="CM8187" s="12"/>
      <c r="CN8187" s="12"/>
      <c r="CO8187" s="12"/>
      <c r="CP8187" s="12"/>
      <c r="CQ8187" s="12"/>
      <c r="CR8187" s="12"/>
      <c r="CS8187" s="12"/>
      <c r="CT8187" s="12"/>
      <c r="CU8187" s="12"/>
      <c r="CV8187" s="12"/>
      <c r="CW8187" s="12"/>
      <c r="CX8187" s="12"/>
      <c r="CY8187" s="12"/>
      <c r="CZ8187" s="12"/>
      <c r="DA8187" s="12"/>
      <c r="DB8187" s="12"/>
      <c r="DC8187" s="12"/>
      <c r="DD8187" s="12"/>
      <c r="DE8187" s="12"/>
      <c r="DF8187" s="12"/>
      <c r="DG8187" s="12"/>
      <c r="DH8187" s="12"/>
      <c r="DI8187" s="12"/>
      <c r="DJ8187" s="12"/>
      <c r="DK8187" s="12"/>
      <c r="DL8187" s="12"/>
      <c r="DM8187" s="12"/>
      <c r="DN8187" s="12"/>
      <c r="DO8187" s="12"/>
      <c r="DP8187" s="12"/>
      <c r="DQ8187" s="12"/>
      <c r="DR8187" s="12"/>
      <c r="DS8187" s="12"/>
      <c r="DT8187" s="12"/>
      <c r="DU8187" s="12"/>
      <c r="DV8187" s="12"/>
      <c r="DW8187" s="12"/>
      <c r="DX8187" s="12"/>
      <c r="DY8187" s="12"/>
      <c r="DZ8187" s="12"/>
      <c r="EA8187" s="12"/>
      <c r="EB8187" s="12"/>
      <c r="EC8187" s="12"/>
      <c r="ED8187" s="12"/>
      <c r="EE8187" s="12"/>
      <c r="EF8187" s="12"/>
      <c r="EG8187" s="12"/>
      <c r="EH8187" s="12"/>
      <c r="EI8187" s="12"/>
      <c r="EJ8187" s="12"/>
      <c r="EK8187" s="12"/>
      <c r="EL8187" s="12"/>
      <c r="EM8187" s="12"/>
      <c r="EN8187" s="12"/>
      <c r="EO8187" s="12"/>
      <c r="EP8187" s="12"/>
      <c r="EQ8187" s="12"/>
      <c r="ER8187" s="12"/>
      <c r="ES8187" s="12"/>
      <c r="ET8187" s="12"/>
      <c r="EU8187" s="12"/>
      <c r="EV8187" s="12"/>
      <c r="EW8187" s="12"/>
      <c r="EX8187" s="12"/>
      <c r="EY8187" s="12"/>
      <c r="EZ8187" s="12"/>
      <c r="FA8187" s="12"/>
      <c r="FB8187" s="12"/>
      <c r="FC8187" s="12"/>
      <c r="FD8187" s="12"/>
      <c r="FE8187" s="12"/>
      <c r="FF8187" s="12"/>
      <c r="FG8187" s="12"/>
      <c r="FH8187" s="12"/>
      <c r="FI8187" s="12"/>
      <c r="FJ8187" s="12"/>
      <c r="FK8187" s="12"/>
      <c r="FL8187" s="12"/>
      <c r="FM8187" s="12"/>
      <c r="FN8187" s="12"/>
      <c r="FO8187" s="12"/>
      <c r="FP8187" s="12"/>
      <c r="FQ8187" s="12"/>
      <c r="FR8187" s="12"/>
      <c r="FS8187" s="12"/>
      <c r="FT8187" s="12"/>
      <c r="FU8187" s="12"/>
      <c r="FV8187" s="12"/>
      <c r="FW8187" s="12"/>
      <c r="FX8187" s="12"/>
      <c r="FY8187" s="12"/>
      <c r="FZ8187" s="12"/>
      <c r="GA8187" s="12"/>
      <c r="GB8187" s="12"/>
      <c r="GC8187" s="12"/>
      <c r="GD8187" s="12"/>
      <c r="GE8187" s="12"/>
      <c r="GF8187" s="12"/>
      <c r="GG8187" s="12"/>
      <c r="GH8187" s="12"/>
      <c r="GI8187" s="12"/>
      <c r="GJ8187" s="12"/>
      <c r="GK8187" s="12"/>
      <c r="GL8187" s="12"/>
      <c r="GM8187" s="12"/>
      <c r="GN8187" s="12"/>
      <c r="GO8187" s="12"/>
      <c r="GP8187" s="12"/>
      <c r="GQ8187" s="12"/>
      <c r="GR8187" s="12"/>
      <c r="GS8187" s="12"/>
      <c r="GT8187" s="12"/>
      <c r="GU8187" s="12"/>
      <c r="GV8187" s="12"/>
      <c r="GW8187" s="12"/>
      <c r="GX8187" s="12"/>
      <c r="GY8187" s="12"/>
    </row>
    <row r="8188" s="5" customFormat="1" spans="1:207">
      <c r="A8188" s="139"/>
      <c r="B8188" s="140"/>
      <c r="D8188" s="141"/>
      <c r="E8188" s="12"/>
      <c r="F8188" s="84"/>
      <c r="H8188" s="14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  <c r="Z8188" s="12"/>
      <c r="AA8188" s="12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  <c r="AR8188" s="12"/>
      <c r="AS8188" s="12"/>
      <c r="AT8188" s="12"/>
      <c r="AU8188" s="12"/>
      <c r="AV8188" s="12"/>
      <c r="AW8188" s="12"/>
      <c r="AX8188" s="12"/>
      <c r="AY8188" s="12"/>
      <c r="AZ8188" s="12"/>
      <c r="BA8188" s="12"/>
      <c r="BB8188" s="12"/>
      <c r="BC8188" s="12"/>
      <c r="BD8188" s="12"/>
      <c r="BE8188" s="12"/>
      <c r="BF8188" s="12"/>
      <c r="BG8188" s="12"/>
      <c r="BH8188" s="12"/>
      <c r="BI8188" s="12"/>
      <c r="BJ8188" s="12"/>
      <c r="BK8188" s="12"/>
      <c r="BL8188" s="12"/>
      <c r="BM8188" s="12"/>
      <c r="BN8188" s="12"/>
      <c r="BO8188" s="12"/>
      <c r="BP8188" s="12"/>
      <c r="BQ8188" s="12"/>
      <c r="BR8188" s="12"/>
      <c r="BS8188" s="12"/>
      <c r="BT8188" s="12"/>
      <c r="BU8188" s="12"/>
      <c r="BV8188" s="12"/>
      <c r="BW8188" s="12"/>
      <c r="BX8188" s="12"/>
      <c r="BY8188" s="12"/>
      <c r="BZ8188" s="12"/>
      <c r="CA8188" s="12"/>
      <c r="CB8188" s="12"/>
      <c r="CC8188" s="12"/>
      <c r="CD8188" s="12"/>
      <c r="CE8188" s="12"/>
      <c r="CF8188" s="12"/>
      <c r="CG8188" s="12"/>
      <c r="CH8188" s="12"/>
      <c r="CI8188" s="12"/>
      <c r="CJ8188" s="12"/>
      <c r="CK8188" s="12"/>
      <c r="CL8188" s="12"/>
      <c r="CM8188" s="12"/>
      <c r="CN8188" s="12"/>
      <c r="CO8188" s="12"/>
      <c r="CP8188" s="12"/>
      <c r="CQ8188" s="12"/>
      <c r="CR8188" s="12"/>
      <c r="CS8188" s="12"/>
      <c r="CT8188" s="12"/>
      <c r="CU8188" s="12"/>
      <c r="CV8188" s="12"/>
      <c r="CW8188" s="12"/>
      <c r="CX8188" s="12"/>
      <c r="CY8188" s="12"/>
      <c r="CZ8188" s="12"/>
      <c r="DA8188" s="12"/>
      <c r="DB8188" s="12"/>
      <c r="DC8188" s="12"/>
      <c r="DD8188" s="12"/>
      <c r="DE8188" s="12"/>
      <c r="DF8188" s="12"/>
      <c r="DG8188" s="12"/>
      <c r="DH8188" s="12"/>
      <c r="DI8188" s="12"/>
      <c r="DJ8188" s="12"/>
      <c r="DK8188" s="12"/>
      <c r="DL8188" s="12"/>
      <c r="DM8188" s="12"/>
      <c r="DN8188" s="12"/>
      <c r="DO8188" s="12"/>
      <c r="DP8188" s="12"/>
      <c r="DQ8188" s="12"/>
      <c r="DR8188" s="12"/>
      <c r="DS8188" s="12"/>
      <c r="DT8188" s="12"/>
      <c r="DU8188" s="12"/>
      <c r="DV8188" s="12"/>
      <c r="DW8188" s="12"/>
      <c r="DX8188" s="12"/>
      <c r="DY8188" s="12"/>
      <c r="DZ8188" s="12"/>
      <c r="EA8188" s="12"/>
      <c r="EB8188" s="12"/>
      <c r="EC8188" s="12"/>
      <c r="ED8188" s="12"/>
      <c r="EE8188" s="12"/>
      <c r="EF8188" s="12"/>
      <c r="EG8188" s="12"/>
      <c r="EH8188" s="12"/>
      <c r="EI8188" s="12"/>
      <c r="EJ8188" s="12"/>
      <c r="EK8188" s="12"/>
      <c r="EL8188" s="12"/>
      <c r="EM8188" s="12"/>
      <c r="EN8188" s="12"/>
      <c r="EO8188" s="12"/>
      <c r="EP8188" s="12"/>
      <c r="EQ8188" s="12"/>
      <c r="ER8188" s="12"/>
      <c r="ES8188" s="12"/>
      <c r="ET8188" s="12"/>
      <c r="EU8188" s="12"/>
      <c r="EV8188" s="12"/>
      <c r="EW8188" s="12"/>
      <c r="EX8188" s="12"/>
      <c r="EY8188" s="12"/>
      <c r="EZ8188" s="12"/>
      <c r="FA8188" s="12"/>
      <c r="FB8188" s="12"/>
      <c r="FC8188" s="12"/>
      <c r="FD8188" s="12"/>
      <c r="FE8188" s="12"/>
      <c r="FF8188" s="12"/>
      <c r="FG8188" s="12"/>
      <c r="FH8188" s="12"/>
      <c r="FI8188" s="12"/>
      <c r="FJ8188" s="12"/>
      <c r="FK8188" s="12"/>
      <c r="FL8188" s="12"/>
      <c r="FM8188" s="12"/>
      <c r="FN8188" s="12"/>
      <c r="FO8188" s="12"/>
      <c r="FP8188" s="12"/>
      <c r="FQ8188" s="12"/>
      <c r="FR8188" s="12"/>
      <c r="FS8188" s="12"/>
      <c r="FT8188" s="12"/>
      <c r="FU8188" s="12"/>
      <c r="FV8188" s="12"/>
      <c r="FW8188" s="12"/>
      <c r="FX8188" s="12"/>
      <c r="FY8188" s="12"/>
      <c r="FZ8188" s="12"/>
      <c r="GA8188" s="12"/>
      <c r="GB8188" s="12"/>
      <c r="GC8188" s="12"/>
      <c r="GD8188" s="12"/>
      <c r="GE8188" s="12"/>
      <c r="GF8188" s="12"/>
      <c r="GG8188" s="12"/>
      <c r="GH8188" s="12"/>
      <c r="GI8188" s="12"/>
      <c r="GJ8188" s="12"/>
      <c r="GK8188" s="12"/>
      <c r="GL8188" s="12"/>
      <c r="GM8188" s="12"/>
      <c r="GN8188" s="12"/>
      <c r="GO8188" s="12"/>
      <c r="GP8188" s="12"/>
      <c r="GQ8188" s="12"/>
      <c r="GR8188" s="12"/>
      <c r="GS8188" s="12"/>
      <c r="GT8188" s="12"/>
      <c r="GU8188" s="12"/>
      <c r="GV8188" s="12"/>
      <c r="GW8188" s="12"/>
      <c r="GX8188" s="12"/>
      <c r="GY8188" s="12"/>
    </row>
    <row r="8189" s="5" customFormat="1" spans="1:207">
      <c r="A8189" s="139"/>
      <c r="B8189" s="140"/>
      <c r="D8189" s="141"/>
      <c r="E8189" s="12"/>
      <c r="F8189" s="84"/>
      <c r="H8189" s="14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  <c r="Z8189" s="12"/>
      <c r="AA8189" s="12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  <c r="AR8189" s="12"/>
      <c r="AS8189" s="12"/>
      <c r="AT8189" s="12"/>
      <c r="AU8189" s="12"/>
      <c r="AV8189" s="12"/>
      <c r="AW8189" s="12"/>
      <c r="AX8189" s="12"/>
      <c r="AY8189" s="12"/>
      <c r="AZ8189" s="12"/>
      <c r="BA8189" s="12"/>
      <c r="BB8189" s="12"/>
      <c r="BC8189" s="12"/>
      <c r="BD8189" s="12"/>
      <c r="BE8189" s="12"/>
      <c r="BF8189" s="12"/>
      <c r="BG8189" s="12"/>
      <c r="BH8189" s="12"/>
      <c r="BI8189" s="12"/>
      <c r="BJ8189" s="12"/>
      <c r="BK8189" s="12"/>
      <c r="BL8189" s="12"/>
      <c r="BM8189" s="12"/>
      <c r="BN8189" s="12"/>
      <c r="BO8189" s="12"/>
      <c r="BP8189" s="12"/>
      <c r="BQ8189" s="12"/>
      <c r="BR8189" s="12"/>
      <c r="BS8189" s="12"/>
      <c r="BT8189" s="12"/>
      <c r="BU8189" s="12"/>
      <c r="BV8189" s="12"/>
      <c r="BW8189" s="12"/>
      <c r="BX8189" s="12"/>
      <c r="BY8189" s="12"/>
      <c r="BZ8189" s="12"/>
      <c r="CA8189" s="12"/>
      <c r="CB8189" s="12"/>
      <c r="CC8189" s="12"/>
      <c r="CD8189" s="12"/>
      <c r="CE8189" s="12"/>
      <c r="CF8189" s="12"/>
      <c r="CG8189" s="12"/>
      <c r="CH8189" s="12"/>
      <c r="CI8189" s="12"/>
      <c r="CJ8189" s="12"/>
      <c r="CK8189" s="12"/>
      <c r="CL8189" s="12"/>
      <c r="CM8189" s="12"/>
      <c r="CN8189" s="12"/>
      <c r="CO8189" s="12"/>
      <c r="CP8189" s="12"/>
      <c r="CQ8189" s="12"/>
      <c r="CR8189" s="12"/>
      <c r="CS8189" s="12"/>
      <c r="CT8189" s="12"/>
      <c r="CU8189" s="12"/>
      <c r="CV8189" s="12"/>
      <c r="CW8189" s="12"/>
      <c r="CX8189" s="12"/>
      <c r="CY8189" s="12"/>
      <c r="CZ8189" s="12"/>
      <c r="DA8189" s="12"/>
      <c r="DB8189" s="12"/>
      <c r="DC8189" s="12"/>
      <c r="DD8189" s="12"/>
      <c r="DE8189" s="12"/>
      <c r="DF8189" s="12"/>
      <c r="DG8189" s="12"/>
      <c r="DH8189" s="12"/>
      <c r="DI8189" s="12"/>
      <c r="DJ8189" s="12"/>
      <c r="DK8189" s="12"/>
      <c r="DL8189" s="12"/>
      <c r="DM8189" s="12"/>
      <c r="DN8189" s="12"/>
      <c r="DO8189" s="12"/>
      <c r="DP8189" s="12"/>
      <c r="DQ8189" s="12"/>
      <c r="DR8189" s="12"/>
      <c r="DS8189" s="12"/>
      <c r="DT8189" s="12"/>
      <c r="DU8189" s="12"/>
      <c r="DV8189" s="12"/>
      <c r="DW8189" s="12"/>
      <c r="DX8189" s="12"/>
      <c r="DY8189" s="12"/>
      <c r="DZ8189" s="12"/>
      <c r="EA8189" s="12"/>
      <c r="EB8189" s="12"/>
      <c r="EC8189" s="12"/>
      <c r="ED8189" s="12"/>
      <c r="EE8189" s="12"/>
      <c r="EF8189" s="12"/>
      <c r="EG8189" s="12"/>
      <c r="EH8189" s="12"/>
      <c r="EI8189" s="12"/>
      <c r="EJ8189" s="12"/>
      <c r="EK8189" s="12"/>
      <c r="EL8189" s="12"/>
      <c r="EM8189" s="12"/>
      <c r="EN8189" s="12"/>
      <c r="EO8189" s="12"/>
      <c r="EP8189" s="12"/>
      <c r="EQ8189" s="12"/>
      <c r="ER8189" s="12"/>
      <c r="ES8189" s="12"/>
      <c r="ET8189" s="12"/>
      <c r="EU8189" s="12"/>
      <c r="EV8189" s="12"/>
      <c r="EW8189" s="12"/>
      <c r="EX8189" s="12"/>
      <c r="EY8189" s="12"/>
      <c r="EZ8189" s="12"/>
      <c r="FA8189" s="12"/>
      <c r="FB8189" s="12"/>
      <c r="FC8189" s="12"/>
      <c r="FD8189" s="12"/>
      <c r="FE8189" s="12"/>
      <c r="FF8189" s="12"/>
      <c r="FG8189" s="12"/>
      <c r="FH8189" s="12"/>
      <c r="FI8189" s="12"/>
      <c r="FJ8189" s="12"/>
      <c r="FK8189" s="12"/>
      <c r="FL8189" s="12"/>
      <c r="FM8189" s="12"/>
      <c r="FN8189" s="12"/>
      <c r="FO8189" s="12"/>
      <c r="FP8189" s="12"/>
      <c r="FQ8189" s="12"/>
      <c r="FR8189" s="12"/>
      <c r="FS8189" s="12"/>
      <c r="FT8189" s="12"/>
      <c r="FU8189" s="12"/>
      <c r="FV8189" s="12"/>
      <c r="FW8189" s="12"/>
      <c r="FX8189" s="12"/>
      <c r="FY8189" s="12"/>
      <c r="FZ8189" s="12"/>
      <c r="GA8189" s="12"/>
      <c r="GB8189" s="12"/>
      <c r="GC8189" s="12"/>
      <c r="GD8189" s="12"/>
      <c r="GE8189" s="12"/>
      <c r="GF8189" s="12"/>
      <c r="GG8189" s="12"/>
      <c r="GH8189" s="12"/>
      <c r="GI8189" s="12"/>
      <c r="GJ8189" s="12"/>
      <c r="GK8189" s="12"/>
      <c r="GL8189" s="12"/>
      <c r="GM8189" s="12"/>
      <c r="GN8189" s="12"/>
      <c r="GO8189" s="12"/>
      <c r="GP8189" s="12"/>
      <c r="GQ8189" s="12"/>
      <c r="GR8189" s="12"/>
      <c r="GS8189" s="12"/>
      <c r="GT8189" s="12"/>
      <c r="GU8189" s="12"/>
      <c r="GV8189" s="12"/>
      <c r="GW8189" s="12"/>
      <c r="GX8189" s="12"/>
      <c r="GY8189" s="12"/>
    </row>
    <row r="8190" s="5" customFormat="1" spans="1:207">
      <c r="A8190" s="139"/>
      <c r="B8190" s="140"/>
      <c r="D8190" s="141"/>
      <c r="E8190" s="12"/>
      <c r="F8190" s="84"/>
      <c r="H8190" s="14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  <c r="Z8190" s="12"/>
      <c r="AA8190" s="12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  <c r="AR8190" s="12"/>
      <c r="AS8190" s="12"/>
      <c r="AT8190" s="12"/>
      <c r="AU8190" s="12"/>
      <c r="AV8190" s="12"/>
      <c r="AW8190" s="12"/>
      <c r="AX8190" s="12"/>
      <c r="AY8190" s="12"/>
      <c r="AZ8190" s="12"/>
      <c r="BA8190" s="12"/>
      <c r="BB8190" s="12"/>
      <c r="BC8190" s="12"/>
      <c r="BD8190" s="12"/>
      <c r="BE8190" s="12"/>
      <c r="BF8190" s="12"/>
      <c r="BG8190" s="12"/>
      <c r="BH8190" s="12"/>
      <c r="BI8190" s="12"/>
      <c r="BJ8190" s="12"/>
      <c r="BK8190" s="12"/>
      <c r="BL8190" s="12"/>
      <c r="BM8190" s="12"/>
      <c r="BN8190" s="12"/>
      <c r="BO8190" s="12"/>
      <c r="BP8190" s="12"/>
      <c r="BQ8190" s="12"/>
      <c r="BR8190" s="12"/>
      <c r="BS8190" s="12"/>
      <c r="BT8190" s="12"/>
      <c r="BU8190" s="12"/>
      <c r="BV8190" s="12"/>
      <c r="BW8190" s="12"/>
      <c r="BX8190" s="12"/>
      <c r="BY8190" s="12"/>
      <c r="BZ8190" s="12"/>
      <c r="CA8190" s="12"/>
      <c r="CB8190" s="12"/>
      <c r="CC8190" s="12"/>
      <c r="CD8190" s="12"/>
      <c r="CE8190" s="12"/>
      <c r="CF8190" s="12"/>
      <c r="CG8190" s="12"/>
      <c r="CH8190" s="12"/>
      <c r="CI8190" s="12"/>
      <c r="CJ8190" s="12"/>
      <c r="CK8190" s="12"/>
      <c r="CL8190" s="12"/>
      <c r="CM8190" s="12"/>
      <c r="CN8190" s="12"/>
      <c r="CO8190" s="12"/>
      <c r="CP8190" s="12"/>
      <c r="CQ8190" s="12"/>
      <c r="CR8190" s="12"/>
      <c r="CS8190" s="12"/>
      <c r="CT8190" s="12"/>
      <c r="CU8190" s="12"/>
      <c r="CV8190" s="12"/>
      <c r="CW8190" s="12"/>
      <c r="CX8190" s="12"/>
      <c r="CY8190" s="12"/>
      <c r="CZ8190" s="12"/>
      <c r="DA8190" s="12"/>
      <c r="DB8190" s="12"/>
      <c r="DC8190" s="12"/>
      <c r="DD8190" s="12"/>
      <c r="DE8190" s="12"/>
      <c r="DF8190" s="12"/>
      <c r="DG8190" s="12"/>
      <c r="DH8190" s="12"/>
      <c r="DI8190" s="12"/>
      <c r="DJ8190" s="12"/>
      <c r="DK8190" s="12"/>
      <c r="DL8190" s="12"/>
      <c r="DM8190" s="12"/>
      <c r="DN8190" s="12"/>
      <c r="DO8190" s="12"/>
      <c r="DP8190" s="12"/>
      <c r="DQ8190" s="12"/>
      <c r="DR8190" s="12"/>
      <c r="DS8190" s="12"/>
      <c r="DT8190" s="12"/>
      <c r="DU8190" s="12"/>
      <c r="DV8190" s="12"/>
      <c r="DW8190" s="12"/>
      <c r="DX8190" s="12"/>
      <c r="DY8190" s="12"/>
      <c r="DZ8190" s="12"/>
      <c r="EA8190" s="12"/>
      <c r="EB8190" s="12"/>
      <c r="EC8190" s="12"/>
      <c r="ED8190" s="12"/>
      <c r="EE8190" s="12"/>
      <c r="EF8190" s="12"/>
      <c r="EG8190" s="12"/>
      <c r="EH8190" s="12"/>
      <c r="EI8190" s="12"/>
      <c r="EJ8190" s="12"/>
      <c r="EK8190" s="12"/>
      <c r="EL8190" s="12"/>
      <c r="EM8190" s="12"/>
      <c r="EN8190" s="12"/>
      <c r="EO8190" s="12"/>
      <c r="EP8190" s="12"/>
      <c r="EQ8190" s="12"/>
      <c r="ER8190" s="12"/>
      <c r="ES8190" s="12"/>
      <c r="ET8190" s="12"/>
      <c r="EU8190" s="12"/>
      <c r="EV8190" s="12"/>
      <c r="EW8190" s="12"/>
      <c r="EX8190" s="12"/>
      <c r="EY8190" s="12"/>
      <c r="EZ8190" s="12"/>
      <c r="FA8190" s="12"/>
      <c r="FB8190" s="12"/>
      <c r="FC8190" s="12"/>
      <c r="FD8190" s="12"/>
      <c r="FE8190" s="12"/>
      <c r="FF8190" s="12"/>
      <c r="FG8190" s="12"/>
      <c r="FH8190" s="12"/>
      <c r="FI8190" s="12"/>
      <c r="FJ8190" s="12"/>
      <c r="FK8190" s="12"/>
      <c r="FL8190" s="12"/>
      <c r="FM8190" s="12"/>
      <c r="FN8190" s="12"/>
      <c r="FO8190" s="12"/>
      <c r="FP8190" s="12"/>
      <c r="FQ8190" s="12"/>
      <c r="FR8190" s="12"/>
      <c r="FS8190" s="12"/>
      <c r="FT8190" s="12"/>
      <c r="FU8190" s="12"/>
      <c r="FV8190" s="12"/>
      <c r="FW8190" s="12"/>
      <c r="FX8190" s="12"/>
      <c r="FY8190" s="12"/>
      <c r="FZ8190" s="12"/>
      <c r="GA8190" s="12"/>
      <c r="GB8190" s="12"/>
      <c r="GC8190" s="12"/>
      <c r="GD8190" s="12"/>
      <c r="GE8190" s="12"/>
      <c r="GF8190" s="12"/>
      <c r="GG8190" s="12"/>
      <c r="GH8190" s="12"/>
      <c r="GI8190" s="12"/>
      <c r="GJ8190" s="12"/>
      <c r="GK8190" s="12"/>
      <c r="GL8190" s="12"/>
      <c r="GM8190" s="12"/>
      <c r="GN8190" s="12"/>
      <c r="GO8190" s="12"/>
      <c r="GP8190" s="12"/>
      <c r="GQ8190" s="12"/>
      <c r="GR8190" s="12"/>
      <c r="GS8190" s="12"/>
      <c r="GT8190" s="12"/>
      <c r="GU8190" s="12"/>
      <c r="GV8190" s="12"/>
      <c r="GW8190" s="12"/>
      <c r="GX8190" s="12"/>
      <c r="GY8190" s="12"/>
    </row>
    <row r="8191" s="5" customFormat="1" spans="1:207">
      <c r="A8191" s="139"/>
      <c r="B8191" s="140"/>
      <c r="D8191" s="141"/>
      <c r="E8191" s="12"/>
      <c r="F8191" s="84"/>
      <c r="H8191" s="14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  <c r="Z8191" s="12"/>
      <c r="AA8191" s="12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  <c r="AR8191" s="12"/>
      <c r="AS8191" s="12"/>
      <c r="AT8191" s="12"/>
      <c r="AU8191" s="12"/>
      <c r="AV8191" s="12"/>
      <c r="AW8191" s="12"/>
      <c r="AX8191" s="12"/>
      <c r="AY8191" s="12"/>
      <c r="AZ8191" s="12"/>
      <c r="BA8191" s="12"/>
      <c r="BB8191" s="12"/>
      <c r="BC8191" s="12"/>
      <c r="BD8191" s="12"/>
      <c r="BE8191" s="12"/>
      <c r="BF8191" s="12"/>
      <c r="BG8191" s="12"/>
      <c r="BH8191" s="12"/>
      <c r="BI8191" s="12"/>
      <c r="BJ8191" s="12"/>
      <c r="BK8191" s="12"/>
      <c r="BL8191" s="12"/>
      <c r="BM8191" s="12"/>
      <c r="BN8191" s="12"/>
      <c r="BO8191" s="12"/>
      <c r="BP8191" s="12"/>
      <c r="BQ8191" s="12"/>
      <c r="BR8191" s="12"/>
      <c r="BS8191" s="12"/>
      <c r="BT8191" s="12"/>
      <c r="BU8191" s="12"/>
      <c r="BV8191" s="12"/>
      <c r="BW8191" s="12"/>
      <c r="BX8191" s="12"/>
      <c r="BY8191" s="12"/>
      <c r="BZ8191" s="12"/>
      <c r="CA8191" s="12"/>
      <c r="CB8191" s="12"/>
      <c r="CC8191" s="12"/>
      <c r="CD8191" s="12"/>
      <c r="CE8191" s="12"/>
      <c r="CF8191" s="12"/>
      <c r="CG8191" s="12"/>
      <c r="CH8191" s="12"/>
      <c r="CI8191" s="12"/>
      <c r="CJ8191" s="12"/>
      <c r="CK8191" s="12"/>
      <c r="CL8191" s="12"/>
      <c r="CM8191" s="12"/>
      <c r="CN8191" s="12"/>
      <c r="CO8191" s="12"/>
      <c r="CP8191" s="12"/>
      <c r="CQ8191" s="12"/>
      <c r="CR8191" s="12"/>
      <c r="CS8191" s="12"/>
      <c r="CT8191" s="12"/>
      <c r="CU8191" s="12"/>
      <c r="CV8191" s="12"/>
      <c r="CW8191" s="12"/>
      <c r="CX8191" s="12"/>
      <c r="CY8191" s="12"/>
      <c r="CZ8191" s="12"/>
      <c r="DA8191" s="12"/>
      <c r="DB8191" s="12"/>
      <c r="DC8191" s="12"/>
      <c r="DD8191" s="12"/>
      <c r="DE8191" s="12"/>
      <c r="DF8191" s="12"/>
      <c r="DG8191" s="12"/>
      <c r="DH8191" s="12"/>
      <c r="DI8191" s="12"/>
      <c r="DJ8191" s="12"/>
      <c r="DK8191" s="12"/>
      <c r="DL8191" s="12"/>
      <c r="DM8191" s="12"/>
      <c r="DN8191" s="12"/>
      <c r="DO8191" s="12"/>
      <c r="DP8191" s="12"/>
      <c r="DQ8191" s="12"/>
      <c r="DR8191" s="12"/>
      <c r="DS8191" s="12"/>
      <c r="DT8191" s="12"/>
      <c r="DU8191" s="12"/>
      <c r="DV8191" s="12"/>
      <c r="DW8191" s="12"/>
      <c r="DX8191" s="12"/>
      <c r="DY8191" s="12"/>
      <c r="DZ8191" s="12"/>
      <c r="EA8191" s="12"/>
      <c r="EB8191" s="12"/>
      <c r="EC8191" s="12"/>
      <c r="ED8191" s="12"/>
      <c r="EE8191" s="12"/>
      <c r="EF8191" s="12"/>
      <c r="EG8191" s="12"/>
      <c r="EH8191" s="12"/>
      <c r="EI8191" s="12"/>
      <c r="EJ8191" s="12"/>
      <c r="EK8191" s="12"/>
      <c r="EL8191" s="12"/>
      <c r="EM8191" s="12"/>
      <c r="EN8191" s="12"/>
      <c r="EO8191" s="12"/>
      <c r="EP8191" s="12"/>
      <c r="EQ8191" s="12"/>
      <c r="ER8191" s="12"/>
      <c r="ES8191" s="12"/>
      <c r="ET8191" s="12"/>
      <c r="EU8191" s="12"/>
      <c r="EV8191" s="12"/>
      <c r="EW8191" s="12"/>
      <c r="EX8191" s="12"/>
      <c r="EY8191" s="12"/>
      <c r="EZ8191" s="12"/>
      <c r="FA8191" s="12"/>
      <c r="FB8191" s="12"/>
      <c r="FC8191" s="12"/>
      <c r="FD8191" s="12"/>
      <c r="FE8191" s="12"/>
      <c r="FF8191" s="12"/>
      <c r="FG8191" s="12"/>
      <c r="FH8191" s="12"/>
      <c r="FI8191" s="12"/>
      <c r="FJ8191" s="12"/>
      <c r="FK8191" s="12"/>
      <c r="FL8191" s="12"/>
      <c r="FM8191" s="12"/>
      <c r="FN8191" s="12"/>
      <c r="FO8191" s="12"/>
      <c r="FP8191" s="12"/>
      <c r="FQ8191" s="12"/>
      <c r="FR8191" s="12"/>
      <c r="FS8191" s="12"/>
      <c r="FT8191" s="12"/>
      <c r="FU8191" s="12"/>
      <c r="FV8191" s="12"/>
      <c r="FW8191" s="12"/>
      <c r="FX8191" s="12"/>
      <c r="FY8191" s="12"/>
      <c r="FZ8191" s="12"/>
      <c r="GA8191" s="12"/>
      <c r="GB8191" s="12"/>
      <c r="GC8191" s="12"/>
      <c r="GD8191" s="12"/>
      <c r="GE8191" s="12"/>
      <c r="GF8191" s="12"/>
      <c r="GG8191" s="12"/>
      <c r="GH8191" s="12"/>
      <c r="GI8191" s="12"/>
      <c r="GJ8191" s="12"/>
      <c r="GK8191" s="12"/>
      <c r="GL8191" s="12"/>
      <c r="GM8191" s="12"/>
      <c r="GN8191" s="12"/>
      <c r="GO8191" s="12"/>
      <c r="GP8191" s="12"/>
      <c r="GQ8191" s="12"/>
      <c r="GR8191" s="12"/>
      <c r="GS8191" s="12"/>
      <c r="GT8191" s="12"/>
      <c r="GU8191" s="12"/>
      <c r="GV8191" s="12"/>
      <c r="GW8191" s="12"/>
      <c r="GX8191" s="12"/>
      <c r="GY8191" s="12"/>
    </row>
    <row r="8192" s="5" customFormat="1" spans="1:207">
      <c r="A8192" s="139"/>
      <c r="B8192" s="140"/>
      <c r="D8192" s="141"/>
      <c r="E8192" s="12"/>
      <c r="F8192" s="84"/>
      <c r="H8192" s="14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  <c r="Z8192" s="12"/>
      <c r="AA8192" s="12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  <c r="AR8192" s="12"/>
      <c r="AS8192" s="12"/>
      <c r="AT8192" s="12"/>
      <c r="AU8192" s="12"/>
      <c r="AV8192" s="12"/>
      <c r="AW8192" s="12"/>
      <c r="AX8192" s="12"/>
      <c r="AY8192" s="12"/>
      <c r="AZ8192" s="12"/>
      <c r="BA8192" s="12"/>
      <c r="BB8192" s="12"/>
      <c r="BC8192" s="12"/>
      <c r="BD8192" s="12"/>
      <c r="BE8192" s="12"/>
      <c r="BF8192" s="12"/>
      <c r="BG8192" s="12"/>
      <c r="BH8192" s="12"/>
      <c r="BI8192" s="12"/>
      <c r="BJ8192" s="12"/>
      <c r="BK8192" s="12"/>
      <c r="BL8192" s="12"/>
      <c r="BM8192" s="12"/>
      <c r="BN8192" s="12"/>
      <c r="BO8192" s="12"/>
      <c r="BP8192" s="12"/>
      <c r="BQ8192" s="12"/>
      <c r="BR8192" s="12"/>
      <c r="BS8192" s="12"/>
      <c r="BT8192" s="12"/>
      <c r="BU8192" s="12"/>
      <c r="BV8192" s="12"/>
      <c r="BW8192" s="12"/>
      <c r="BX8192" s="12"/>
      <c r="BY8192" s="12"/>
      <c r="BZ8192" s="12"/>
      <c r="CA8192" s="12"/>
      <c r="CB8192" s="12"/>
      <c r="CC8192" s="12"/>
      <c r="CD8192" s="12"/>
      <c r="CE8192" s="12"/>
      <c r="CF8192" s="12"/>
      <c r="CG8192" s="12"/>
      <c r="CH8192" s="12"/>
      <c r="CI8192" s="12"/>
      <c r="CJ8192" s="12"/>
      <c r="CK8192" s="12"/>
      <c r="CL8192" s="12"/>
      <c r="CM8192" s="12"/>
      <c r="CN8192" s="12"/>
      <c r="CO8192" s="12"/>
      <c r="CP8192" s="12"/>
      <c r="CQ8192" s="12"/>
      <c r="CR8192" s="12"/>
      <c r="CS8192" s="12"/>
      <c r="CT8192" s="12"/>
      <c r="CU8192" s="12"/>
      <c r="CV8192" s="12"/>
      <c r="CW8192" s="12"/>
      <c r="CX8192" s="12"/>
      <c r="CY8192" s="12"/>
      <c r="CZ8192" s="12"/>
      <c r="DA8192" s="12"/>
      <c r="DB8192" s="12"/>
      <c r="DC8192" s="12"/>
      <c r="DD8192" s="12"/>
      <c r="DE8192" s="12"/>
      <c r="DF8192" s="12"/>
      <c r="DG8192" s="12"/>
      <c r="DH8192" s="12"/>
      <c r="DI8192" s="12"/>
      <c r="DJ8192" s="12"/>
      <c r="DK8192" s="12"/>
      <c r="DL8192" s="12"/>
      <c r="DM8192" s="12"/>
      <c r="DN8192" s="12"/>
      <c r="DO8192" s="12"/>
      <c r="DP8192" s="12"/>
      <c r="DQ8192" s="12"/>
      <c r="DR8192" s="12"/>
      <c r="DS8192" s="12"/>
      <c r="DT8192" s="12"/>
      <c r="DU8192" s="12"/>
      <c r="DV8192" s="12"/>
      <c r="DW8192" s="12"/>
      <c r="DX8192" s="12"/>
      <c r="DY8192" s="12"/>
      <c r="DZ8192" s="12"/>
      <c r="EA8192" s="12"/>
      <c r="EB8192" s="12"/>
      <c r="EC8192" s="12"/>
      <c r="ED8192" s="12"/>
      <c r="EE8192" s="12"/>
      <c r="EF8192" s="12"/>
      <c r="EG8192" s="12"/>
      <c r="EH8192" s="12"/>
      <c r="EI8192" s="12"/>
      <c r="EJ8192" s="12"/>
      <c r="EK8192" s="12"/>
      <c r="EL8192" s="12"/>
      <c r="EM8192" s="12"/>
      <c r="EN8192" s="12"/>
      <c r="EO8192" s="12"/>
      <c r="EP8192" s="12"/>
      <c r="EQ8192" s="12"/>
      <c r="ER8192" s="12"/>
      <c r="ES8192" s="12"/>
      <c r="ET8192" s="12"/>
      <c r="EU8192" s="12"/>
      <c r="EV8192" s="12"/>
      <c r="EW8192" s="12"/>
      <c r="EX8192" s="12"/>
      <c r="EY8192" s="12"/>
      <c r="EZ8192" s="12"/>
      <c r="FA8192" s="12"/>
      <c r="FB8192" s="12"/>
      <c r="FC8192" s="12"/>
      <c r="FD8192" s="12"/>
      <c r="FE8192" s="12"/>
      <c r="FF8192" s="12"/>
      <c r="FG8192" s="12"/>
      <c r="FH8192" s="12"/>
      <c r="FI8192" s="12"/>
      <c r="FJ8192" s="12"/>
      <c r="FK8192" s="12"/>
      <c r="FL8192" s="12"/>
      <c r="FM8192" s="12"/>
      <c r="FN8192" s="12"/>
      <c r="FO8192" s="12"/>
      <c r="FP8192" s="12"/>
      <c r="FQ8192" s="12"/>
      <c r="FR8192" s="12"/>
      <c r="FS8192" s="12"/>
      <c r="FT8192" s="12"/>
      <c r="FU8192" s="12"/>
      <c r="FV8192" s="12"/>
      <c r="FW8192" s="12"/>
      <c r="FX8192" s="12"/>
      <c r="FY8192" s="12"/>
      <c r="FZ8192" s="12"/>
      <c r="GA8192" s="12"/>
      <c r="GB8192" s="12"/>
      <c r="GC8192" s="12"/>
      <c r="GD8192" s="12"/>
      <c r="GE8192" s="12"/>
      <c r="GF8192" s="12"/>
      <c r="GG8192" s="12"/>
      <c r="GH8192" s="12"/>
      <c r="GI8192" s="12"/>
      <c r="GJ8192" s="12"/>
      <c r="GK8192" s="12"/>
      <c r="GL8192" s="12"/>
      <c r="GM8192" s="12"/>
      <c r="GN8192" s="12"/>
      <c r="GO8192" s="12"/>
      <c r="GP8192" s="12"/>
      <c r="GQ8192" s="12"/>
      <c r="GR8192" s="12"/>
      <c r="GS8192" s="12"/>
      <c r="GT8192" s="12"/>
      <c r="GU8192" s="12"/>
      <c r="GV8192" s="12"/>
      <c r="GW8192" s="12"/>
      <c r="GX8192" s="12"/>
      <c r="GY8192" s="12"/>
    </row>
  </sheetData>
  <mergeCells count="16"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K18:K19"/>
    <mergeCell ref="K41:K42"/>
    <mergeCell ref="K79:K80"/>
    <mergeCell ref="K101:K102"/>
    <mergeCell ref="K120:K121"/>
    <mergeCell ref="K152:K153"/>
    <mergeCell ref="K161:K162"/>
  </mergeCells>
  <printOptions horizontalCentered="1"/>
  <pageMargins left="0.707638888888889" right="0.707638888888889" top="0.747916666666667" bottom="0.747916666666667" header="0.313888888888889" footer="0.313888888888889"/>
  <pageSetup paperSize="9" scale="72" fitToHeight="0" orientation="portrait"/>
  <headerFooter alignWithMargins="0">
    <oddHeader>&amp;C&amp;"楷体_GB2312,常规"&amp;20单项工程汇总表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Y8070"/>
  <sheetViews>
    <sheetView showGridLines="0" showZeros="0" zoomScale="85" zoomScaleNormal="85" defaultGridColor="0" colorId="22" workbookViewId="0">
      <pane ySplit="3" topLeftCell="A4" activePane="bottomLeft" state="frozen"/>
      <selection/>
      <selection pane="bottomLeft" activeCell="I51" sqref="A5:I51"/>
    </sheetView>
  </sheetViews>
  <sheetFormatPr defaultColWidth="14.3833333333333" defaultRowHeight="23.25"/>
  <cols>
    <col min="1" max="1" width="7.75" style="6" customWidth="1"/>
    <col min="2" max="2" width="27.1333333333333" style="7" customWidth="1"/>
    <col min="3" max="3" width="13.1333333333333" style="5" customWidth="1"/>
    <col min="4" max="4" width="13.3833333333333" style="141" customWidth="1"/>
    <col min="5" max="5" width="14.5" style="12" customWidth="1"/>
    <col min="6" max="6" width="13.8833333333333" style="84" customWidth="1"/>
    <col min="7" max="7" width="9.25" style="5" customWidth="1"/>
    <col min="8" max="8" width="13.8833333333333" style="142" customWidth="1"/>
    <col min="9" max="9" width="10" style="5" customWidth="1"/>
    <col min="10" max="10" width="13.25" style="5" hidden="1" customWidth="1"/>
    <col min="11" max="11" width="19" style="12" customWidth="1"/>
    <col min="12" max="12" width="12.3833333333333" style="12" customWidth="1"/>
    <col min="13" max="13" width="16.1333333333333" style="12" customWidth="1"/>
    <col min="14" max="14" width="16.5" style="12" customWidth="1"/>
    <col min="15" max="15" width="13.3833333333333" style="12" customWidth="1"/>
    <col min="16" max="16384" width="14.3833333333333" style="12"/>
  </cols>
  <sheetData>
    <row r="1" s="1" customFormat="1" ht="21" customHeight="1" spans="1:10">
      <c r="A1" s="13" t="s">
        <v>168</v>
      </c>
      <c r="B1" s="14" t="s">
        <v>183</v>
      </c>
      <c r="C1" s="143"/>
      <c r="D1" s="144" t="str">
        <f>"总建筑面积："&amp;ROUND(H53,0)&amp;""</f>
        <v>总建筑面积：14777</v>
      </c>
      <c r="E1" s="145" t="s">
        <v>177</v>
      </c>
      <c r="F1" s="17" t="str">
        <f>""&amp;ROUND(F53,-4)/10000&amp;"万元"</f>
        <v>7124万元</v>
      </c>
      <c r="G1" s="16" t="s">
        <v>184</v>
      </c>
      <c r="H1" s="56">
        <f>I53</f>
        <v>4820.84499683965</v>
      </c>
      <c r="I1" s="17" t="s">
        <v>179</v>
      </c>
      <c r="J1" s="16"/>
    </row>
    <row r="2" ht="18" customHeight="1" spans="1:11">
      <c r="A2" s="18" t="s">
        <v>2</v>
      </c>
      <c r="B2" s="19" t="s">
        <v>3</v>
      </c>
      <c r="C2" s="19" t="s">
        <v>170</v>
      </c>
      <c r="D2" s="19" t="s">
        <v>171</v>
      </c>
      <c r="E2" s="19" t="s">
        <v>172</v>
      </c>
      <c r="F2" s="19" t="s">
        <v>173</v>
      </c>
      <c r="G2" s="24" t="s">
        <v>8</v>
      </c>
      <c r="H2" s="58"/>
      <c r="I2" s="59"/>
      <c r="J2" s="155" t="s">
        <v>9</v>
      </c>
      <c r="K2" s="156"/>
    </row>
    <row r="3" ht="19.5" customHeight="1" spans="1:11">
      <c r="A3" s="25"/>
      <c r="B3" s="26"/>
      <c r="C3" s="26"/>
      <c r="D3" s="26"/>
      <c r="E3" s="26"/>
      <c r="F3" s="26"/>
      <c r="G3" s="28" t="s">
        <v>10</v>
      </c>
      <c r="H3" s="62" t="s">
        <v>11</v>
      </c>
      <c r="I3" s="29" t="s">
        <v>174</v>
      </c>
      <c r="J3" s="155"/>
      <c r="K3" s="156"/>
    </row>
    <row r="4" ht="24.95" customHeight="1" spans="1:10">
      <c r="A4" s="31" t="s">
        <v>13</v>
      </c>
      <c r="B4" s="32" t="s">
        <v>14</v>
      </c>
      <c r="C4" s="146"/>
      <c r="D4" s="146"/>
      <c r="E4" s="146"/>
      <c r="F4" s="146"/>
      <c r="G4" s="32"/>
      <c r="H4" s="65"/>
      <c r="I4" s="34"/>
      <c r="J4" s="157"/>
    </row>
    <row r="5" ht="24.95" customHeight="1" spans="1:10">
      <c r="A5" s="31" t="s">
        <v>18</v>
      </c>
      <c r="B5" s="32" t="s">
        <v>101</v>
      </c>
      <c r="C5" s="147">
        <f t="shared" ref="C5:F5" si="0">C6+C14</f>
        <v>14349027</v>
      </c>
      <c r="D5" s="147">
        <f t="shared" si="0"/>
        <v>1162806</v>
      </c>
      <c r="E5" s="147">
        <f t="shared" si="0"/>
        <v>2440416</v>
      </c>
      <c r="F5" s="147">
        <f t="shared" si="0"/>
        <v>17952249</v>
      </c>
      <c r="G5" s="238" t="s">
        <v>175</v>
      </c>
      <c r="H5" s="69">
        <v>2676.64</v>
      </c>
      <c r="I5" s="37">
        <f t="shared" ref="I5:I10" si="1">F5/H5</f>
        <v>6707.00916073884</v>
      </c>
      <c r="J5" s="158"/>
    </row>
    <row r="6" ht="24.95" customHeight="1" spans="1:10">
      <c r="A6" s="38">
        <v>1</v>
      </c>
      <c r="B6" s="32" t="s">
        <v>20</v>
      </c>
      <c r="C6" s="147">
        <f t="shared" ref="C6:F6" si="2">SUM(C7:C12)</f>
        <v>14349027</v>
      </c>
      <c r="D6" s="147">
        <f t="shared" si="2"/>
        <v>0</v>
      </c>
      <c r="E6" s="147">
        <f t="shared" si="2"/>
        <v>0</v>
      </c>
      <c r="F6" s="147">
        <f t="shared" si="2"/>
        <v>14349027</v>
      </c>
      <c r="G6" s="238" t="s">
        <v>175</v>
      </c>
      <c r="H6" s="69">
        <f>H5</f>
        <v>2676.64</v>
      </c>
      <c r="I6" s="37">
        <f t="shared" si="1"/>
        <v>5360.83559985654</v>
      </c>
      <c r="J6" s="158"/>
    </row>
    <row r="7" s="3" customFormat="1" ht="24.95" customHeight="1" spans="1:10">
      <c r="A7" s="39">
        <v>1.1</v>
      </c>
      <c r="B7" s="40" t="s">
        <v>21</v>
      </c>
      <c r="C7" s="148">
        <f>F7</f>
        <v>1300000</v>
      </c>
      <c r="D7" s="148"/>
      <c r="E7" s="148"/>
      <c r="F7" s="148">
        <f>H7*I7</f>
        <v>1300000</v>
      </c>
      <c r="G7" s="237" t="s">
        <v>22</v>
      </c>
      <c r="H7" s="73">
        <v>260</v>
      </c>
      <c r="I7" s="43">
        <v>5000</v>
      </c>
      <c r="J7" s="166"/>
    </row>
    <row r="8" ht="24.95" customHeight="1" spans="1:10">
      <c r="A8" s="39">
        <v>1.2</v>
      </c>
      <c r="B8" s="40" t="s">
        <v>23</v>
      </c>
      <c r="C8" s="148">
        <f t="shared" ref="C8:C12" si="3">F8</f>
        <v>700909</v>
      </c>
      <c r="D8" s="149"/>
      <c r="E8" s="150"/>
      <c r="F8" s="148">
        <v>700909</v>
      </c>
      <c r="G8" s="237" t="s">
        <v>15</v>
      </c>
      <c r="H8" s="73">
        <f>H5</f>
        <v>2676.64</v>
      </c>
      <c r="I8" s="43">
        <f t="shared" si="1"/>
        <v>261.861512941598</v>
      </c>
      <c r="J8" s="158"/>
    </row>
    <row r="9" ht="24.95" customHeight="1" spans="1:11">
      <c r="A9" s="39">
        <v>1.3</v>
      </c>
      <c r="B9" s="40" t="s">
        <v>24</v>
      </c>
      <c r="C9" s="148">
        <f t="shared" si="3"/>
        <v>9498510</v>
      </c>
      <c r="D9" s="149"/>
      <c r="E9" s="150"/>
      <c r="F9" s="148">
        <v>9498510</v>
      </c>
      <c r="G9" s="237" t="s">
        <v>15</v>
      </c>
      <c r="H9" s="73">
        <f>H6</f>
        <v>2676.64</v>
      </c>
      <c r="I9" s="43">
        <f t="shared" si="1"/>
        <v>3548.66922709068</v>
      </c>
      <c r="J9" s="161" t="s">
        <v>180</v>
      </c>
      <c r="K9" s="162"/>
    </row>
    <row r="10" ht="24.95" customHeight="1" spans="1:11">
      <c r="A10" s="39">
        <v>1.4</v>
      </c>
      <c r="B10" s="40" t="s">
        <v>25</v>
      </c>
      <c r="C10" s="148">
        <f t="shared" si="3"/>
        <v>890545</v>
      </c>
      <c r="D10" s="149"/>
      <c r="E10" s="150"/>
      <c r="F10" s="148">
        <v>890545</v>
      </c>
      <c r="G10" s="237" t="s">
        <v>15</v>
      </c>
      <c r="H10" s="73">
        <f>+H9</f>
        <v>2676.64</v>
      </c>
      <c r="I10" s="43">
        <f t="shared" si="1"/>
        <v>332.710039452448</v>
      </c>
      <c r="J10" s="161" t="s">
        <v>180</v>
      </c>
      <c r="K10" s="162"/>
    </row>
    <row r="11" ht="24.95" customHeight="1" spans="1:12">
      <c r="A11" s="39">
        <v>1.5</v>
      </c>
      <c r="B11" s="40" t="s">
        <v>26</v>
      </c>
      <c r="C11" s="148">
        <f t="shared" si="3"/>
        <v>1345825</v>
      </c>
      <c r="D11" s="149"/>
      <c r="E11" s="150"/>
      <c r="F11" s="148">
        <v>1345825</v>
      </c>
      <c r="G11" s="237" t="s">
        <v>15</v>
      </c>
      <c r="H11" s="73">
        <f>H5</f>
        <v>2676.64</v>
      </c>
      <c r="I11" s="43">
        <f t="shared" ref="I11:I12" si="4">F11/H11</f>
        <v>502.80388845717</v>
      </c>
      <c r="J11" s="163"/>
      <c r="K11" s="164"/>
      <c r="L11" s="84"/>
    </row>
    <row r="12" ht="24.95" customHeight="1" spans="1:10">
      <c r="A12" s="39">
        <v>1.6</v>
      </c>
      <c r="B12" s="40" t="s">
        <v>40</v>
      </c>
      <c r="C12" s="148">
        <f t="shared" si="3"/>
        <v>613238</v>
      </c>
      <c r="D12" s="149"/>
      <c r="E12" s="150"/>
      <c r="F12" s="148">
        <v>613238</v>
      </c>
      <c r="G12" s="237" t="s">
        <v>15</v>
      </c>
      <c r="H12" s="73">
        <f>H5</f>
        <v>2676.64</v>
      </c>
      <c r="I12" s="43">
        <f t="shared" si="4"/>
        <v>229.107388367506</v>
      </c>
      <c r="J12" s="161"/>
    </row>
    <row r="13" ht="24.95" customHeight="1" spans="1:13">
      <c r="A13" s="39"/>
      <c r="B13" s="40"/>
      <c r="C13" s="148"/>
      <c r="D13" s="148"/>
      <c r="E13" s="148"/>
      <c r="F13" s="148"/>
      <c r="G13" s="42"/>
      <c r="H13" s="73"/>
      <c r="I13" s="43"/>
      <c r="J13" s="166"/>
      <c r="L13" s="84"/>
      <c r="M13" s="84"/>
    </row>
    <row r="14" ht="24.95" customHeight="1" spans="1:13">
      <c r="A14" s="38">
        <v>2</v>
      </c>
      <c r="B14" s="32" t="s">
        <v>27</v>
      </c>
      <c r="C14" s="147">
        <f t="shared" ref="C14:F14" si="5">SUM(C15:C20)</f>
        <v>0</v>
      </c>
      <c r="D14" s="147">
        <f t="shared" si="5"/>
        <v>1162806</v>
      </c>
      <c r="E14" s="147">
        <f t="shared" si="5"/>
        <v>2440416</v>
      </c>
      <c r="F14" s="147">
        <f t="shared" si="5"/>
        <v>3603222</v>
      </c>
      <c r="G14" s="238" t="s">
        <v>175</v>
      </c>
      <c r="H14" s="69">
        <f>H6</f>
        <v>2676.64</v>
      </c>
      <c r="I14" s="37">
        <f t="shared" ref="I14:I20" si="6">F14/H14</f>
        <v>1346.1735608823</v>
      </c>
      <c r="J14" s="158"/>
      <c r="L14" s="84"/>
      <c r="M14" s="84"/>
    </row>
    <row r="15" ht="24.95" customHeight="1" spans="1:12">
      <c r="A15" s="39">
        <v>2.1</v>
      </c>
      <c r="B15" s="40" t="s">
        <v>28</v>
      </c>
      <c r="C15" s="148"/>
      <c r="D15" s="151">
        <v>268776</v>
      </c>
      <c r="E15" s="148">
        <f t="shared" ref="E15:E20" si="7">F15-D15</f>
        <v>277494</v>
      </c>
      <c r="F15" s="148">
        <v>546270</v>
      </c>
      <c r="G15" s="237" t="s">
        <v>15</v>
      </c>
      <c r="H15" s="73">
        <f>H14</f>
        <v>2676.64</v>
      </c>
      <c r="I15" s="43">
        <f t="shared" si="6"/>
        <v>204.087961025764</v>
      </c>
      <c r="J15" s="166"/>
      <c r="L15" s="84"/>
    </row>
    <row r="16" ht="24.95" customHeight="1" spans="1:12">
      <c r="A16" s="39">
        <v>2.2</v>
      </c>
      <c r="B16" s="40" t="s">
        <v>29</v>
      </c>
      <c r="C16" s="150"/>
      <c r="D16" s="151">
        <v>181034</v>
      </c>
      <c r="E16" s="148">
        <f t="shared" si="7"/>
        <v>464207</v>
      </c>
      <c r="F16" s="148">
        <v>645241</v>
      </c>
      <c r="G16" s="237" t="s">
        <v>15</v>
      </c>
      <c r="H16" s="73">
        <f>H14</f>
        <v>2676.64</v>
      </c>
      <c r="I16" s="43">
        <f t="shared" si="6"/>
        <v>241.063796401459</v>
      </c>
      <c r="J16" s="166"/>
      <c r="L16" s="84"/>
    </row>
    <row r="17" ht="24.95" customHeight="1" spans="1:12">
      <c r="A17" s="39">
        <v>2.3</v>
      </c>
      <c r="B17" s="40" t="s">
        <v>41</v>
      </c>
      <c r="C17" s="150"/>
      <c r="D17" s="151">
        <v>661186</v>
      </c>
      <c r="E17" s="148">
        <f t="shared" si="7"/>
        <v>439516</v>
      </c>
      <c r="F17" s="148">
        <v>1100702</v>
      </c>
      <c r="G17" s="237" t="s">
        <v>15</v>
      </c>
      <c r="H17" s="73">
        <f>H14</f>
        <v>2676.64</v>
      </c>
      <c r="I17" s="43">
        <f t="shared" si="6"/>
        <v>411.225267499552</v>
      </c>
      <c r="J17" s="166"/>
      <c r="L17" s="84">
        <f>F18+F19+F20+F35+F36+F37+F38</f>
        <v>6152188</v>
      </c>
    </row>
    <row r="18" ht="24.95" customHeight="1" spans="1:12">
      <c r="A18" s="39">
        <v>2.4</v>
      </c>
      <c r="B18" s="40" t="s">
        <v>31</v>
      </c>
      <c r="C18" s="150"/>
      <c r="D18" s="151">
        <v>51810</v>
      </c>
      <c r="E18" s="148">
        <f t="shared" si="7"/>
        <v>517252</v>
      </c>
      <c r="F18" s="148">
        <v>569062</v>
      </c>
      <c r="G18" s="237" t="s">
        <v>15</v>
      </c>
      <c r="H18" s="73">
        <f>H14</f>
        <v>2676.64</v>
      </c>
      <c r="I18" s="43">
        <f t="shared" si="6"/>
        <v>212.603114352322</v>
      </c>
      <c r="J18" s="166"/>
      <c r="K18" s="168"/>
      <c r="L18" s="84"/>
    </row>
    <row r="19" ht="24.95" customHeight="1" spans="1:12">
      <c r="A19" s="39">
        <v>2.5</v>
      </c>
      <c r="B19" s="40" t="s">
        <v>32</v>
      </c>
      <c r="C19" s="150"/>
      <c r="D19" s="151"/>
      <c r="E19" s="148">
        <f t="shared" si="7"/>
        <v>128700</v>
      </c>
      <c r="F19" s="148">
        <v>128700</v>
      </c>
      <c r="G19" s="237" t="s">
        <v>15</v>
      </c>
      <c r="H19" s="73">
        <f>H17</f>
        <v>2676.64</v>
      </c>
      <c r="I19" s="43">
        <f t="shared" si="6"/>
        <v>48.0826708111662</v>
      </c>
      <c r="J19" s="166"/>
      <c r="K19" s="169"/>
      <c r="L19" s="84"/>
    </row>
    <row r="20" ht="24.95" customHeight="1" spans="1:12">
      <c r="A20" s="39">
        <v>2.6</v>
      </c>
      <c r="B20" s="40" t="s">
        <v>33</v>
      </c>
      <c r="C20" s="150"/>
      <c r="D20" s="151"/>
      <c r="E20" s="148">
        <f t="shared" si="7"/>
        <v>613247</v>
      </c>
      <c r="F20" s="148">
        <v>613247</v>
      </c>
      <c r="G20" s="237" t="s">
        <v>15</v>
      </c>
      <c r="H20" s="73">
        <f>H14</f>
        <v>2676.64</v>
      </c>
      <c r="I20" s="43">
        <f t="shared" si="6"/>
        <v>229.110750792038</v>
      </c>
      <c r="J20" s="166"/>
      <c r="K20" s="169"/>
      <c r="L20" s="84"/>
    </row>
    <row r="21" ht="24.95" customHeight="1" spans="1:10">
      <c r="A21" s="39"/>
      <c r="B21" s="40"/>
      <c r="C21" s="148"/>
      <c r="D21" s="151"/>
      <c r="E21" s="148"/>
      <c r="F21" s="148"/>
      <c r="G21" s="42"/>
      <c r="H21" s="73"/>
      <c r="I21" s="43"/>
      <c r="J21" s="161"/>
    </row>
    <row r="22" ht="24.95" customHeight="1" spans="1:10">
      <c r="A22" s="31" t="s">
        <v>36</v>
      </c>
      <c r="B22" s="32" t="s">
        <v>102</v>
      </c>
      <c r="C22" s="147">
        <f t="shared" ref="C22:F22" si="8">C23+C31</f>
        <v>39669496</v>
      </c>
      <c r="D22" s="147">
        <f t="shared" si="8"/>
        <v>3206788</v>
      </c>
      <c r="E22" s="147">
        <f t="shared" si="8"/>
        <v>7668333</v>
      </c>
      <c r="F22" s="147">
        <f t="shared" si="8"/>
        <v>50544617</v>
      </c>
      <c r="G22" s="238" t="s">
        <v>175</v>
      </c>
      <c r="H22" s="69">
        <v>12100.22</v>
      </c>
      <c r="I22" s="37">
        <f t="shared" ref="I22:I24" si="9">F22/H22</f>
        <v>4177.16512592333</v>
      </c>
      <c r="J22" s="158"/>
    </row>
    <row r="23" ht="24.95" customHeight="1" spans="1:12">
      <c r="A23" s="38">
        <v>1</v>
      </c>
      <c r="B23" s="32" t="s">
        <v>20</v>
      </c>
      <c r="C23" s="147">
        <f t="shared" ref="C23:F23" si="10">SUM(C24:C29)</f>
        <v>39669496</v>
      </c>
      <c r="D23" s="147">
        <f t="shared" si="10"/>
        <v>0</v>
      </c>
      <c r="E23" s="147">
        <f t="shared" si="10"/>
        <v>0</v>
      </c>
      <c r="F23" s="147">
        <f t="shared" si="10"/>
        <v>39669496</v>
      </c>
      <c r="G23" s="238" t="s">
        <v>175</v>
      </c>
      <c r="H23" s="69">
        <f t="shared" ref="H23:H25" si="11">H22</f>
        <v>12100.22</v>
      </c>
      <c r="I23" s="37">
        <f t="shared" si="9"/>
        <v>3278.41113632645</v>
      </c>
      <c r="J23" s="158"/>
      <c r="K23" s="162"/>
      <c r="L23" s="171"/>
    </row>
    <row r="24" ht="24.95" customHeight="1" spans="1:11">
      <c r="A24" s="39">
        <v>1.1</v>
      </c>
      <c r="B24" s="40" t="s">
        <v>24</v>
      </c>
      <c r="C24" s="148">
        <f t="shared" ref="C24:C29" si="12">F24</f>
        <v>484762</v>
      </c>
      <c r="D24" s="149"/>
      <c r="E24" s="150"/>
      <c r="F24" s="148">
        <v>484762</v>
      </c>
      <c r="G24" s="237" t="s">
        <v>15</v>
      </c>
      <c r="H24" s="73">
        <f t="shared" si="11"/>
        <v>12100.22</v>
      </c>
      <c r="I24" s="43">
        <f t="shared" si="9"/>
        <v>40.0622468021243</v>
      </c>
      <c r="J24" s="161" t="s">
        <v>180</v>
      </c>
      <c r="K24" s="162"/>
    </row>
    <row r="25" ht="24.95" customHeight="1" spans="1:11">
      <c r="A25" s="39">
        <v>1.3</v>
      </c>
      <c r="B25" s="40" t="s">
        <v>38</v>
      </c>
      <c r="C25" s="148">
        <f t="shared" si="12"/>
        <v>21950714</v>
      </c>
      <c r="D25" s="149"/>
      <c r="E25" s="150"/>
      <c r="F25" s="148">
        <v>21950714</v>
      </c>
      <c r="G25" s="237" t="s">
        <v>15</v>
      </c>
      <c r="H25" s="73">
        <f t="shared" si="11"/>
        <v>12100.22</v>
      </c>
      <c r="I25" s="43">
        <f t="shared" ref="I25:I27" si="13">F25/H25</f>
        <v>1814.07561184838</v>
      </c>
      <c r="J25" s="161"/>
      <c r="K25" s="162"/>
    </row>
    <row r="26" ht="24.95" customHeight="1" spans="1:11">
      <c r="A26" s="39">
        <v>1.2</v>
      </c>
      <c r="B26" s="40" t="s">
        <v>25</v>
      </c>
      <c r="C26" s="148">
        <f t="shared" si="12"/>
        <v>3867275</v>
      </c>
      <c r="D26" s="149"/>
      <c r="E26" s="150"/>
      <c r="F26" s="148">
        <v>3867275</v>
      </c>
      <c r="G26" s="237" t="s">
        <v>15</v>
      </c>
      <c r="H26" s="73">
        <f>+H24</f>
        <v>12100.22</v>
      </c>
      <c r="I26" s="43">
        <f t="shared" si="13"/>
        <v>319.603693155992</v>
      </c>
      <c r="J26" s="161" t="s">
        <v>180</v>
      </c>
      <c r="K26" s="162"/>
    </row>
    <row r="27" ht="24.95" customHeight="1" spans="1:12">
      <c r="A27" s="39">
        <v>1.3</v>
      </c>
      <c r="B27" s="40" t="s">
        <v>26</v>
      </c>
      <c r="C27" s="148">
        <f t="shared" si="12"/>
        <v>6375751</v>
      </c>
      <c r="D27" s="149"/>
      <c r="E27" s="150"/>
      <c r="F27" s="148">
        <v>6375751</v>
      </c>
      <c r="G27" s="237" t="s">
        <v>15</v>
      </c>
      <c r="H27" s="73">
        <f>H23-H28</f>
        <v>11871.35</v>
      </c>
      <c r="I27" s="43">
        <f t="shared" si="13"/>
        <v>537.070425857211</v>
      </c>
      <c r="J27" s="163"/>
      <c r="K27" s="164"/>
      <c r="L27" s="84"/>
    </row>
    <row r="28" s="170" customFormat="1" ht="24.95" customHeight="1" spans="1:12">
      <c r="A28" s="39">
        <v>1.4</v>
      </c>
      <c r="B28" s="40" t="s">
        <v>39</v>
      </c>
      <c r="C28" s="148">
        <f t="shared" si="12"/>
        <v>274644</v>
      </c>
      <c r="D28" s="149"/>
      <c r="E28" s="150"/>
      <c r="F28" s="148">
        <f>H28*I28</f>
        <v>274644</v>
      </c>
      <c r="G28" s="237" t="s">
        <v>15</v>
      </c>
      <c r="H28" s="73">
        <v>228.87</v>
      </c>
      <c r="I28" s="43">
        <v>1200</v>
      </c>
      <c r="J28" s="172"/>
      <c r="K28" s="173"/>
      <c r="L28" s="174"/>
    </row>
    <row r="29" ht="24.95" customHeight="1" spans="1:11">
      <c r="A29" s="39">
        <v>1.5</v>
      </c>
      <c r="B29" s="40" t="s">
        <v>40</v>
      </c>
      <c r="C29" s="148">
        <f t="shared" si="12"/>
        <v>6716350</v>
      </c>
      <c r="D29" s="149"/>
      <c r="E29" s="150"/>
      <c r="F29" s="148">
        <v>6716350</v>
      </c>
      <c r="G29" s="237" t="s">
        <v>15</v>
      </c>
      <c r="H29" s="73">
        <f>H22</f>
        <v>12100.22</v>
      </c>
      <c r="I29" s="43">
        <f>F29/H29</f>
        <v>555.060155931049</v>
      </c>
      <c r="J29" s="161"/>
      <c r="K29" s="164"/>
    </row>
    <row r="30" ht="24.95" customHeight="1" spans="1:10">
      <c r="A30" s="39"/>
      <c r="B30" s="40"/>
      <c r="C30" s="148"/>
      <c r="D30" s="149"/>
      <c r="E30" s="150"/>
      <c r="F30" s="148"/>
      <c r="G30" s="42"/>
      <c r="H30" s="73"/>
      <c r="I30" s="43"/>
      <c r="J30" s="166"/>
    </row>
    <row r="31" ht="24.95" customHeight="1" spans="1:13">
      <c r="A31" s="38">
        <v>2</v>
      </c>
      <c r="B31" s="32" t="s">
        <v>27</v>
      </c>
      <c r="C31" s="147">
        <f t="shared" ref="C31:F31" si="14">SUM(C32:C38)</f>
        <v>0</v>
      </c>
      <c r="D31" s="147">
        <f t="shared" si="14"/>
        <v>3206788</v>
      </c>
      <c r="E31" s="147">
        <f t="shared" si="14"/>
        <v>7668333</v>
      </c>
      <c r="F31" s="147">
        <f t="shared" si="14"/>
        <v>10875121</v>
      </c>
      <c r="G31" s="238" t="s">
        <v>175</v>
      </c>
      <c r="H31" s="69">
        <f>H22</f>
        <v>12100.22</v>
      </c>
      <c r="I31" s="37">
        <f t="shared" ref="I31:I38" si="15">F31/H31</f>
        <v>898.753989596883</v>
      </c>
      <c r="J31" s="158"/>
      <c r="L31" s="84"/>
      <c r="M31" s="84"/>
    </row>
    <row r="32" ht="24.95" customHeight="1" spans="1:12">
      <c r="A32" s="39">
        <v>2.1</v>
      </c>
      <c r="B32" s="40" t="s">
        <v>28</v>
      </c>
      <c r="C32" s="148"/>
      <c r="D32" s="151">
        <v>0</v>
      </c>
      <c r="E32" s="148">
        <f t="shared" ref="E32:E38" si="16">F32-D32</f>
        <v>632675</v>
      </c>
      <c r="F32" s="148">
        <v>632675</v>
      </c>
      <c r="G32" s="237" t="s">
        <v>15</v>
      </c>
      <c r="H32" s="73">
        <f>H31</f>
        <v>12100.22</v>
      </c>
      <c r="I32" s="43">
        <f t="shared" si="15"/>
        <v>52.286239423746</v>
      </c>
      <c r="J32" s="166"/>
      <c r="L32" s="84"/>
    </row>
    <row r="33" ht="24.95" customHeight="1" spans="1:12">
      <c r="A33" s="39">
        <v>2.2</v>
      </c>
      <c r="B33" s="40" t="s">
        <v>29</v>
      </c>
      <c r="C33" s="150"/>
      <c r="D33" s="151">
        <v>79514</v>
      </c>
      <c r="E33" s="148">
        <f t="shared" si="16"/>
        <v>1139480</v>
      </c>
      <c r="F33" s="148">
        <v>1218994</v>
      </c>
      <c r="G33" s="237" t="s">
        <v>15</v>
      </c>
      <c r="H33" s="73">
        <f>H31</f>
        <v>12100.22</v>
      </c>
      <c r="I33" s="43">
        <f t="shared" si="15"/>
        <v>100.741474121958</v>
      </c>
      <c r="J33" s="166"/>
      <c r="L33" s="84"/>
    </row>
    <row r="34" ht="24.95" customHeight="1" spans="1:12">
      <c r="A34" s="39">
        <v>2.3</v>
      </c>
      <c r="B34" s="40" t="s">
        <v>41</v>
      </c>
      <c r="C34" s="150"/>
      <c r="D34" s="151">
        <v>2550895</v>
      </c>
      <c r="E34" s="148">
        <f t="shared" si="16"/>
        <v>1631378</v>
      </c>
      <c r="F34" s="148">
        <v>4182273</v>
      </c>
      <c r="G34" s="237" t="s">
        <v>15</v>
      </c>
      <c r="H34" s="73">
        <f>H31</f>
        <v>12100.22</v>
      </c>
      <c r="I34" s="43">
        <f t="shared" si="15"/>
        <v>345.636112401262</v>
      </c>
      <c r="J34" s="166"/>
      <c r="L34" s="84"/>
    </row>
    <row r="35" ht="24.95" customHeight="1" spans="1:12">
      <c r="A35" s="39">
        <v>2.4</v>
      </c>
      <c r="B35" s="40" t="s">
        <v>31</v>
      </c>
      <c r="C35" s="150"/>
      <c r="D35" s="151">
        <v>162586</v>
      </c>
      <c r="E35" s="148">
        <f t="shared" si="16"/>
        <v>2207540</v>
      </c>
      <c r="F35" s="148">
        <v>2370126</v>
      </c>
      <c r="G35" s="237" t="s">
        <v>15</v>
      </c>
      <c r="H35" s="73">
        <v>12100.22</v>
      </c>
      <c r="I35" s="43">
        <f t="shared" si="15"/>
        <v>195.874620461446</v>
      </c>
      <c r="J35" s="166"/>
      <c r="K35" s="168"/>
      <c r="L35" s="84"/>
    </row>
    <row r="36" ht="24.95" customHeight="1" spans="1:12">
      <c r="A36" s="39">
        <v>2.5</v>
      </c>
      <c r="B36" s="40" t="s">
        <v>32</v>
      </c>
      <c r="C36" s="150"/>
      <c r="D36" s="151"/>
      <c r="E36" s="148">
        <f t="shared" si="16"/>
        <v>561748</v>
      </c>
      <c r="F36" s="148">
        <v>561748</v>
      </c>
      <c r="G36" s="237" t="s">
        <v>15</v>
      </c>
      <c r="H36" s="73">
        <v>12100.22</v>
      </c>
      <c r="I36" s="43">
        <f t="shared" si="15"/>
        <v>46.424610461628</v>
      </c>
      <c r="J36" s="166"/>
      <c r="K36" s="169"/>
      <c r="L36" s="84"/>
    </row>
    <row r="37" ht="24.95" customHeight="1" spans="1:12">
      <c r="A37" s="39">
        <v>2.6</v>
      </c>
      <c r="B37" s="40" t="s">
        <v>33</v>
      </c>
      <c r="C37" s="150"/>
      <c r="D37" s="151"/>
      <c r="E37" s="148">
        <f t="shared" si="16"/>
        <v>1452351</v>
      </c>
      <c r="F37" s="148">
        <v>1452351</v>
      </c>
      <c r="G37" s="237" t="s">
        <v>15</v>
      </c>
      <c r="H37" s="73">
        <v>12100.22</v>
      </c>
      <c r="I37" s="43">
        <f t="shared" si="15"/>
        <v>120.026825958536</v>
      </c>
      <c r="J37" s="166"/>
      <c r="K37" s="169"/>
      <c r="L37" s="84"/>
    </row>
    <row r="38" ht="24.95" customHeight="1" spans="1:10">
      <c r="A38" s="39">
        <v>2.7</v>
      </c>
      <c r="B38" s="40" t="s">
        <v>44</v>
      </c>
      <c r="C38" s="148"/>
      <c r="D38" s="151">
        <v>413793</v>
      </c>
      <c r="E38" s="148">
        <f t="shared" si="16"/>
        <v>43161</v>
      </c>
      <c r="F38" s="148">
        <v>456954</v>
      </c>
      <c r="G38" s="42" t="s">
        <v>45</v>
      </c>
      <c r="H38" s="42">
        <v>2</v>
      </c>
      <c r="I38" s="43">
        <f t="shared" si="15"/>
        <v>228477</v>
      </c>
      <c r="J38" s="161"/>
    </row>
    <row r="39" ht="24.95" customHeight="1" spans="1:10">
      <c r="A39" s="39"/>
      <c r="B39" s="40"/>
      <c r="C39" s="151"/>
      <c r="D39" s="151"/>
      <c r="E39" s="150">
        <f t="shared" ref="E39" si="17">F39-D39</f>
        <v>0</v>
      </c>
      <c r="F39" s="148"/>
      <c r="G39" s="42"/>
      <c r="H39" s="73"/>
      <c r="I39" s="43"/>
      <c r="J39" s="166"/>
    </row>
    <row r="40" ht="24.95" customHeight="1" spans="1:10">
      <c r="A40" s="31" t="s">
        <v>50</v>
      </c>
      <c r="B40" s="32" t="s">
        <v>82</v>
      </c>
      <c r="C40" s="146">
        <f>SUM(C41:C50)</f>
        <v>1406178.6</v>
      </c>
      <c r="D40" s="146">
        <f t="shared" ref="D40:F40" si="18">SUM(D41:D50)</f>
        <v>129310</v>
      </c>
      <c r="E40" s="146">
        <f t="shared" si="18"/>
        <v>1204597</v>
      </c>
      <c r="F40" s="146">
        <f t="shared" si="18"/>
        <v>2740085.6</v>
      </c>
      <c r="G40" s="238" t="s">
        <v>175</v>
      </c>
      <c r="H40" s="69">
        <f>8338-3335</f>
        <v>5003</v>
      </c>
      <c r="I40" s="37">
        <f>F40/H40</f>
        <v>547.688506895862</v>
      </c>
      <c r="J40" s="158"/>
    </row>
    <row r="41" ht="24.95" customHeight="1" spans="1:10">
      <c r="A41" s="91">
        <v>1</v>
      </c>
      <c r="B41" s="40" t="s">
        <v>103</v>
      </c>
      <c r="C41" s="151">
        <f>F41</f>
        <v>565060</v>
      </c>
      <c r="D41" s="151"/>
      <c r="E41" s="151"/>
      <c r="F41" s="151">
        <f t="shared" ref="F41:F45" si="19">H41*I41</f>
        <v>565060</v>
      </c>
      <c r="G41" s="237" t="s">
        <v>15</v>
      </c>
      <c r="H41" s="95">
        <f>1827-H50</f>
        <v>1487</v>
      </c>
      <c r="I41" s="93">
        <v>380</v>
      </c>
      <c r="J41" s="167"/>
    </row>
    <row r="42" ht="24.95" customHeight="1" spans="1:10">
      <c r="A42" s="91">
        <v>2</v>
      </c>
      <c r="B42" s="40" t="s">
        <v>84</v>
      </c>
      <c r="C42" s="151">
        <f>F42</f>
        <v>625350</v>
      </c>
      <c r="D42" s="151"/>
      <c r="E42" s="151"/>
      <c r="F42" s="151">
        <f t="shared" si="19"/>
        <v>625350</v>
      </c>
      <c r="G42" s="237" t="s">
        <v>15</v>
      </c>
      <c r="H42" s="95">
        <v>2501.4</v>
      </c>
      <c r="I42" s="93">
        <v>250</v>
      </c>
      <c r="J42" s="167"/>
    </row>
    <row r="43" ht="24.95" customHeight="1" spans="1:11">
      <c r="A43" s="91">
        <v>3</v>
      </c>
      <c r="B43" s="40" t="s">
        <v>85</v>
      </c>
      <c r="C43" s="151"/>
      <c r="D43" s="151">
        <v>129310</v>
      </c>
      <c r="E43" s="151">
        <f>F43-D43</f>
        <v>379103</v>
      </c>
      <c r="F43" s="151">
        <v>508413</v>
      </c>
      <c r="G43" s="237" t="s">
        <v>15</v>
      </c>
      <c r="H43" s="95">
        <f>H40</f>
        <v>5003</v>
      </c>
      <c r="I43" s="93">
        <f>F43/H43</f>
        <v>101.621627023786</v>
      </c>
      <c r="J43" s="167"/>
      <c r="K43" s="169"/>
    </row>
    <row r="44" ht="24.95" customHeight="1" spans="1:11">
      <c r="A44" s="91">
        <v>4</v>
      </c>
      <c r="B44" s="40" t="s">
        <v>86</v>
      </c>
      <c r="C44" s="151"/>
      <c r="D44" s="151"/>
      <c r="E44" s="151">
        <f t="shared" ref="E44:E48" si="20">F44</f>
        <v>25014</v>
      </c>
      <c r="F44" s="151">
        <f>I44*H44</f>
        <v>25014</v>
      </c>
      <c r="G44" s="237" t="s">
        <v>15</v>
      </c>
      <c r="H44" s="95">
        <f>H42</f>
        <v>2501.4</v>
      </c>
      <c r="I44" s="93">
        <v>10</v>
      </c>
      <c r="J44" s="167"/>
      <c r="K44" s="169"/>
    </row>
    <row r="45" ht="24.95" customHeight="1" spans="1:10">
      <c r="A45" s="91">
        <v>5</v>
      </c>
      <c r="B45" s="40" t="s">
        <v>87</v>
      </c>
      <c r="C45" s="151"/>
      <c r="D45" s="151"/>
      <c r="E45" s="151">
        <f t="shared" si="20"/>
        <v>300180</v>
      </c>
      <c r="F45" s="151">
        <f t="shared" si="19"/>
        <v>300180</v>
      </c>
      <c r="G45" s="237" t="s">
        <v>15</v>
      </c>
      <c r="H45" s="95">
        <f>H43</f>
        <v>5003</v>
      </c>
      <c r="I45" s="93">
        <v>60</v>
      </c>
      <c r="J45" s="167" t="s">
        <v>182</v>
      </c>
    </row>
    <row r="46" ht="24.95" customHeight="1" spans="1:13">
      <c r="A46" s="91">
        <v>6</v>
      </c>
      <c r="B46" s="40" t="s">
        <v>104</v>
      </c>
      <c r="C46" s="151"/>
      <c r="D46" s="151"/>
      <c r="E46" s="151">
        <f t="shared" si="20"/>
        <v>150090</v>
      </c>
      <c r="F46" s="151">
        <f t="shared" ref="F46:F48" si="21">H46*I46</f>
        <v>150090</v>
      </c>
      <c r="G46" s="237" t="s">
        <v>15</v>
      </c>
      <c r="H46" s="95">
        <f t="shared" ref="H46:H48" si="22">H45</f>
        <v>5003</v>
      </c>
      <c r="I46" s="93">
        <v>30</v>
      </c>
      <c r="J46" s="167"/>
      <c r="M46" s="84"/>
    </row>
    <row r="47" ht="24.95" customHeight="1" spans="1:12">
      <c r="A47" s="91">
        <v>7</v>
      </c>
      <c r="B47" s="40" t="s">
        <v>89</v>
      </c>
      <c r="C47" s="151"/>
      <c r="D47" s="151"/>
      <c r="E47" s="151">
        <f t="shared" si="20"/>
        <v>250150</v>
      </c>
      <c r="F47" s="151">
        <f t="shared" si="21"/>
        <v>250150</v>
      </c>
      <c r="G47" s="237" t="s">
        <v>15</v>
      </c>
      <c r="H47" s="95">
        <f t="shared" si="22"/>
        <v>5003</v>
      </c>
      <c r="I47" s="93">
        <v>50</v>
      </c>
      <c r="J47" s="167"/>
      <c r="K47" s="84">
        <f>SUM(F43:F48)</f>
        <v>1333907</v>
      </c>
      <c r="L47" s="12">
        <f>K47/H40</f>
        <v>266.621427143714</v>
      </c>
    </row>
    <row r="48" ht="24.95" customHeight="1" spans="1:10">
      <c r="A48" s="91">
        <v>8</v>
      </c>
      <c r="B48" s="40" t="s">
        <v>90</v>
      </c>
      <c r="C48" s="151"/>
      <c r="D48" s="151"/>
      <c r="E48" s="151">
        <f t="shared" si="20"/>
        <v>100060</v>
      </c>
      <c r="F48" s="151">
        <f t="shared" si="21"/>
        <v>100060</v>
      </c>
      <c r="G48" s="237" t="s">
        <v>15</v>
      </c>
      <c r="H48" s="95">
        <f t="shared" si="22"/>
        <v>5003</v>
      </c>
      <c r="I48" s="93">
        <v>20</v>
      </c>
      <c r="J48" s="167"/>
    </row>
    <row r="49" ht="24.95" customHeight="1" spans="1:10">
      <c r="A49" s="91">
        <v>9</v>
      </c>
      <c r="B49" s="40" t="s">
        <v>94</v>
      </c>
      <c r="C49" s="151">
        <f>F49</f>
        <v>147768.6</v>
      </c>
      <c r="D49" s="151"/>
      <c r="E49" s="150"/>
      <c r="F49" s="151">
        <f t="shared" ref="F49" si="23">H49*I49</f>
        <v>147768.6</v>
      </c>
      <c r="G49" s="237" t="s">
        <v>15</v>
      </c>
      <c r="H49" s="95">
        <f>H53</f>
        <v>14776.86</v>
      </c>
      <c r="I49" s="93">
        <v>10</v>
      </c>
      <c r="J49" s="167"/>
    </row>
    <row r="50" ht="24.95" customHeight="1" spans="1:10">
      <c r="A50" s="91">
        <v>10</v>
      </c>
      <c r="B50" s="40" t="s">
        <v>95</v>
      </c>
      <c r="C50" s="151">
        <f t="shared" ref="C50:F50" si="24">SUM(C51:C51)</f>
        <v>68000</v>
      </c>
      <c r="D50" s="151">
        <f t="shared" si="24"/>
        <v>0</v>
      </c>
      <c r="E50" s="151">
        <f t="shared" si="24"/>
        <v>0</v>
      </c>
      <c r="F50" s="151">
        <f t="shared" si="24"/>
        <v>68000</v>
      </c>
      <c r="G50" s="237" t="s">
        <v>15</v>
      </c>
      <c r="H50" s="95">
        <f>SUM(H51:H51)</f>
        <v>340</v>
      </c>
      <c r="I50" s="93">
        <f>F50/H50</f>
        <v>200</v>
      </c>
      <c r="J50" s="167"/>
    </row>
    <row r="51" ht="24.95" customHeight="1" spans="1:10">
      <c r="A51" s="39">
        <v>10.1</v>
      </c>
      <c r="B51" s="40" t="s">
        <v>96</v>
      </c>
      <c r="C51" s="151">
        <f>F51</f>
        <v>68000</v>
      </c>
      <c r="D51" s="151"/>
      <c r="E51" s="150"/>
      <c r="F51" s="151">
        <f>H51*I51</f>
        <v>68000</v>
      </c>
      <c r="G51" s="237" t="s">
        <v>15</v>
      </c>
      <c r="H51" s="95">
        <v>340</v>
      </c>
      <c r="I51" s="93">
        <v>200</v>
      </c>
      <c r="J51" s="167"/>
    </row>
    <row r="52" ht="24.95" customHeight="1" spans="1:11">
      <c r="A52" s="91"/>
      <c r="B52" s="40"/>
      <c r="C52" s="151"/>
      <c r="D52" s="151"/>
      <c r="E52" s="150"/>
      <c r="F52" s="151"/>
      <c r="G52" s="42"/>
      <c r="H52" s="95"/>
      <c r="I52" s="93"/>
      <c r="J52" s="167"/>
      <c r="K52" s="84">
        <f>F40-F50</f>
        <v>2672085.6</v>
      </c>
    </row>
    <row r="53" ht="24.95" customHeight="1" spans="1:13">
      <c r="A53" s="39"/>
      <c r="B53" s="32" t="s">
        <v>127</v>
      </c>
      <c r="C53" s="146">
        <f t="shared" ref="C53:F53" si="25">C5+C22+C40</f>
        <v>55424701.6</v>
      </c>
      <c r="D53" s="146">
        <f t="shared" si="25"/>
        <v>4498904</v>
      </c>
      <c r="E53" s="146">
        <f t="shared" si="25"/>
        <v>11313346</v>
      </c>
      <c r="F53" s="146">
        <f t="shared" si="25"/>
        <v>71236951.6</v>
      </c>
      <c r="G53" s="238" t="s">
        <v>175</v>
      </c>
      <c r="H53" s="65">
        <f>H5+H22</f>
        <v>14776.86</v>
      </c>
      <c r="I53" s="34">
        <f>F53/H53</f>
        <v>4820.84499683965</v>
      </c>
      <c r="J53" s="157"/>
      <c r="K53" s="84">
        <f>F53-F50</f>
        <v>71168951.6</v>
      </c>
      <c r="L53" s="84"/>
      <c r="M53" s="84"/>
    </row>
    <row r="54" spans="2:6">
      <c r="B54" s="123"/>
      <c r="C54" s="141"/>
      <c r="D54" s="12"/>
      <c r="F54" s="153"/>
    </row>
    <row r="55" spans="2:6">
      <c r="B55" s="123"/>
      <c r="C55" s="141"/>
      <c r="D55" s="12"/>
      <c r="F55" s="153"/>
    </row>
    <row r="56" spans="1:7">
      <c r="A56" s="134"/>
      <c r="B56" s="135"/>
      <c r="C56" s="141"/>
      <c r="D56" s="12"/>
      <c r="G56" s="136"/>
    </row>
    <row r="57" s="4" customFormat="1" spans="1:207">
      <c r="A57" s="6"/>
      <c r="B57" s="123"/>
      <c r="C57" s="141"/>
      <c r="D57" s="12"/>
      <c r="E57" s="12"/>
      <c r="F57" s="84"/>
      <c r="G57" s="5"/>
      <c r="H57" s="142"/>
      <c r="I57" s="5"/>
      <c r="J57" s="5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</row>
    <row r="58" s="4" customFormat="1" spans="1:207">
      <c r="A58" s="6"/>
      <c r="B58" s="123"/>
      <c r="C58" s="141"/>
      <c r="D58" s="12"/>
      <c r="E58" s="12"/>
      <c r="F58" s="84"/>
      <c r="G58" s="5"/>
      <c r="H58" s="142"/>
      <c r="I58" s="5"/>
      <c r="J58" s="5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</row>
    <row r="59" s="4" customFormat="1" spans="1:207">
      <c r="A59" s="6"/>
      <c r="B59" s="123"/>
      <c r="C59" s="141"/>
      <c r="D59" s="12"/>
      <c r="E59" s="12"/>
      <c r="F59" s="84"/>
      <c r="G59" s="5"/>
      <c r="H59" s="142"/>
      <c r="I59" s="5"/>
      <c r="J59" s="5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</row>
    <row r="60" s="4" customFormat="1" spans="1:207">
      <c r="A60" s="6"/>
      <c r="B60" s="123"/>
      <c r="C60" s="141"/>
      <c r="D60" s="12"/>
      <c r="E60" s="12"/>
      <c r="F60" s="84"/>
      <c r="G60" s="5"/>
      <c r="H60" s="142"/>
      <c r="I60" s="5"/>
      <c r="J60" s="5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</row>
    <row r="61" s="4" customFormat="1" spans="1:207">
      <c r="A61" s="6"/>
      <c r="B61" s="123"/>
      <c r="C61" s="141"/>
      <c r="D61" s="12"/>
      <c r="E61" s="12"/>
      <c r="F61" s="84"/>
      <c r="G61" s="5"/>
      <c r="H61" s="142"/>
      <c r="I61" s="5"/>
      <c r="J61" s="5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</row>
    <row r="62" s="4" customFormat="1" spans="1:207">
      <c r="A62" s="6"/>
      <c r="B62" s="123"/>
      <c r="C62" s="141"/>
      <c r="D62" s="12"/>
      <c r="E62" s="12"/>
      <c r="F62" s="84"/>
      <c r="G62" s="5"/>
      <c r="H62" s="142"/>
      <c r="I62" s="5"/>
      <c r="J62" s="5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</row>
    <row r="63" s="4" customFormat="1" spans="1:207">
      <c r="A63" s="6"/>
      <c r="B63" s="123"/>
      <c r="C63" s="141"/>
      <c r="D63" s="12"/>
      <c r="E63" s="12"/>
      <c r="F63" s="84"/>
      <c r="G63" s="5"/>
      <c r="H63" s="142"/>
      <c r="I63" s="5"/>
      <c r="J63" s="5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</row>
    <row r="64" s="4" customFormat="1" spans="1:207">
      <c r="A64" s="6"/>
      <c r="B64" s="123"/>
      <c r="C64" s="141"/>
      <c r="D64" s="12"/>
      <c r="E64" s="12"/>
      <c r="F64" s="84"/>
      <c r="G64" s="5"/>
      <c r="H64" s="142"/>
      <c r="I64" s="5"/>
      <c r="J64" s="5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</row>
    <row r="65" s="4" customFormat="1" spans="1:207">
      <c r="A65" s="6"/>
      <c r="B65" s="123"/>
      <c r="C65" s="141"/>
      <c r="D65" s="12"/>
      <c r="E65" s="12"/>
      <c r="F65" s="84"/>
      <c r="G65" s="5"/>
      <c r="H65" s="142"/>
      <c r="I65" s="5"/>
      <c r="J65" s="5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</row>
    <row r="66" s="4" customFormat="1" spans="1:207">
      <c r="A66" s="6"/>
      <c r="B66" s="123"/>
      <c r="C66" s="141"/>
      <c r="D66" s="12"/>
      <c r="E66" s="12"/>
      <c r="F66" s="84"/>
      <c r="G66" s="5"/>
      <c r="H66" s="142"/>
      <c r="I66" s="5"/>
      <c r="J66" s="5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</row>
    <row r="67" s="4" customFormat="1" spans="1:207">
      <c r="A67" s="6"/>
      <c r="B67" s="123"/>
      <c r="C67" s="141"/>
      <c r="D67" s="12"/>
      <c r="E67" s="12"/>
      <c r="F67" s="84"/>
      <c r="G67" s="5"/>
      <c r="H67" s="142"/>
      <c r="I67" s="5"/>
      <c r="J67" s="5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</row>
    <row r="68" s="4" customFormat="1" spans="1:207">
      <c r="A68" s="6"/>
      <c r="B68" s="123"/>
      <c r="C68" s="141"/>
      <c r="D68" s="12"/>
      <c r="E68" s="12"/>
      <c r="F68" s="84"/>
      <c r="G68" s="5"/>
      <c r="H68" s="142"/>
      <c r="I68" s="5"/>
      <c r="J68" s="5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</row>
    <row r="69" s="4" customFormat="1" spans="1:207">
      <c r="A69" s="6"/>
      <c r="B69" s="123"/>
      <c r="C69" s="141"/>
      <c r="D69" s="12"/>
      <c r="E69" s="12"/>
      <c r="F69" s="84"/>
      <c r="G69" s="5"/>
      <c r="H69" s="142"/>
      <c r="I69" s="5"/>
      <c r="J69" s="5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</row>
    <row r="70" spans="2:4">
      <c r="B70" s="123"/>
      <c r="C70" s="141"/>
      <c r="D70" s="12"/>
    </row>
    <row r="71" spans="2:4">
      <c r="B71" s="123"/>
      <c r="C71" s="141"/>
      <c r="D71" s="12"/>
    </row>
    <row r="72" spans="2:4">
      <c r="B72" s="123"/>
      <c r="C72" s="141"/>
      <c r="D72" s="12"/>
    </row>
    <row r="73" spans="2:4">
      <c r="B73" s="123"/>
      <c r="C73" s="141"/>
      <c r="D73" s="12"/>
    </row>
    <row r="74" spans="2:4">
      <c r="B74" s="123"/>
      <c r="C74" s="141"/>
      <c r="D74" s="12"/>
    </row>
    <row r="75" spans="2:4">
      <c r="B75" s="123"/>
      <c r="C75" s="141"/>
      <c r="D75" s="12"/>
    </row>
    <row r="76" s="5" customFormat="1" spans="1:207">
      <c r="A76" s="6"/>
      <c r="B76" s="123"/>
      <c r="C76" s="141"/>
      <c r="D76" s="12"/>
      <c r="E76" s="12"/>
      <c r="F76" s="84"/>
      <c r="H76" s="14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</row>
    <row r="77" s="5" customFormat="1" spans="1:207">
      <c r="A77" s="6"/>
      <c r="B77" s="123"/>
      <c r="C77" s="141"/>
      <c r="D77" s="12"/>
      <c r="E77" s="12"/>
      <c r="F77" s="84"/>
      <c r="H77" s="14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</row>
    <row r="78" s="5" customFormat="1" spans="1:207">
      <c r="A78" s="6"/>
      <c r="B78" s="123"/>
      <c r="C78" s="141"/>
      <c r="D78" s="12"/>
      <c r="E78" s="12"/>
      <c r="F78" s="84"/>
      <c r="H78" s="14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</row>
    <row r="79" s="5" customFormat="1" spans="1:207">
      <c r="A79" s="6"/>
      <c r="B79" s="123"/>
      <c r="C79" s="141"/>
      <c r="D79" s="12"/>
      <c r="E79" s="12"/>
      <c r="F79" s="84"/>
      <c r="H79" s="14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</row>
    <row r="80" s="5" customFormat="1" spans="1:207">
      <c r="A80" s="6"/>
      <c r="B80" s="123"/>
      <c r="C80" s="141"/>
      <c r="D80" s="12"/>
      <c r="E80" s="12"/>
      <c r="F80" s="84"/>
      <c r="H80" s="14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</row>
    <row r="81" s="5" customFormat="1" spans="1:207">
      <c r="A81" s="6"/>
      <c r="B81" s="123"/>
      <c r="C81" s="141"/>
      <c r="D81" s="12"/>
      <c r="E81" s="12"/>
      <c r="F81" s="84"/>
      <c r="H81" s="14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</row>
    <row r="82" s="5" customFormat="1" spans="1:207">
      <c r="A82" s="6"/>
      <c r="B82" s="123"/>
      <c r="C82" s="141"/>
      <c r="D82" s="12"/>
      <c r="E82" s="12"/>
      <c r="F82" s="84"/>
      <c r="H82" s="14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</row>
    <row r="83" s="5" customFormat="1" spans="1:207">
      <c r="A83" s="6"/>
      <c r="B83" s="123"/>
      <c r="C83" s="141"/>
      <c r="D83" s="12"/>
      <c r="E83" s="12"/>
      <c r="F83" s="84"/>
      <c r="H83" s="14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</row>
    <row r="84" s="5" customFormat="1" spans="1:207">
      <c r="A84" s="6"/>
      <c r="B84" s="123"/>
      <c r="C84" s="141"/>
      <c r="D84" s="12"/>
      <c r="E84" s="12"/>
      <c r="F84" s="84"/>
      <c r="H84" s="14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</row>
    <row r="85" s="5" customFormat="1" spans="1:207">
      <c r="A85" s="137"/>
      <c r="B85" s="123"/>
      <c r="C85" s="141"/>
      <c r="D85" s="12"/>
      <c r="E85" s="12"/>
      <c r="F85" s="12"/>
      <c r="G85" s="12"/>
      <c r="H85" s="154"/>
      <c r="I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</row>
    <row r="86" s="5" customFormat="1" spans="1:207">
      <c r="A86" s="137"/>
      <c r="B86" s="123"/>
      <c r="C86" s="141"/>
      <c r="D86" s="12"/>
      <c r="E86" s="12"/>
      <c r="F86" s="12"/>
      <c r="G86" s="12"/>
      <c r="H86" s="154"/>
      <c r="I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</row>
    <row r="87" s="5" customFormat="1" spans="1:207">
      <c r="A87" s="137"/>
      <c r="B87" s="123"/>
      <c r="C87" s="141"/>
      <c r="D87" s="12"/>
      <c r="E87" s="12"/>
      <c r="F87" s="12"/>
      <c r="G87" s="12"/>
      <c r="H87" s="154"/>
      <c r="I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</row>
    <row r="88" s="5" customFormat="1" spans="1:207">
      <c r="A88" s="137"/>
      <c r="B88" s="123"/>
      <c r="C88" s="141"/>
      <c r="D88" s="12"/>
      <c r="E88" s="12"/>
      <c r="F88" s="12"/>
      <c r="G88" s="12"/>
      <c r="H88" s="154"/>
      <c r="I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</row>
    <row r="89" s="5" customFormat="1" spans="1:207">
      <c r="A89" s="137"/>
      <c r="B89" s="123"/>
      <c r="C89" s="141"/>
      <c r="D89" s="12"/>
      <c r="E89" s="12"/>
      <c r="F89" s="12"/>
      <c r="G89" s="12"/>
      <c r="H89" s="154"/>
      <c r="I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</row>
    <row r="90" s="5" customFormat="1" spans="1:207">
      <c r="A90" s="137"/>
      <c r="B90" s="123"/>
      <c r="C90" s="141"/>
      <c r="D90" s="12"/>
      <c r="E90" s="12"/>
      <c r="F90" s="12"/>
      <c r="G90" s="12"/>
      <c r="H90" s="154"/>
      <c r="I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</row>
    <row r="91" s="5" customFormat="1" spans="1:207">
      <c r="A91" s="137"/>
      <c r="B91" s="123"/>
      <c r="C91" s="141"/>
      <c r="D91" s="12"/>
      <c r="E91" s="12"/>
      <c r="F91" s="12"/>
      <c r="G91" s="12"/>
      <c r="H91" s="154"/>
      <c r="I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</row>
    <row r="92" s="5" customFormat="1" spans="1:207">
      <c r="A92" s="137"/>
      <c r="B92" s="123"/>
      <c r="C92" s="141"/>
      <c r="D92" s="12"/>
      <c r="E92" s="12"/>
      <c r="F92" s="12"/>
      <c r="G92" s="12"/>
      <c r="H92" s="154"/>
      <c r="I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</row>
    <row r="93" s="5" customFormat="1" spans="1:207">
      <c r="A93" s="137"/>
      <c r="B93" s="123"/>
      <c r="C93" s="141"/>
      <c r="D93" s="12"/>
      <c r="E93" s="12"/>
      <c r="F93" s="12"/>
      <c r="G93" s="12"/>
      <c r="H93" s="154"/>
      <c r="I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</row>
    <row r="94" s="5" customFormat="1" spans="1:207">
      <c r="A94" s="137"/>
      <c r="B94" s="123"/>
      <c r="C94" s="141"/>
      <c r="D94" s="12"/>
      <c r="E94" s="12"/>
      <c r="F94" s="12"/>
      <c r="G94" s="12"/>
      <c r="H94" s="154"/>
      <c r="I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</row>
    <row r="95" s="5" customFormat="1" spans="1:207">
      <c r="A95" s="137"/>
      <c r="B95" s="123"/>
      <c r="C95" s="141"/>
      <c r="D95" s="12"/>
      <c r="E95" s="12"/>
      <c r="F95" s="12"/>
      <c r="G95" s="12"/>
      <c r="H95" s="154"/>
      <c r="I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</row>
    <row r="96" s="5" customFormat="1" spans="1:207">
      <c r="A96" s="137"/>
      <c r="B96" s="123"/>
      <c r="C96" s="141"/>
      <c r="D96" s="12"/>
      <c r="E96" s="12"/>
      <c r="F96" s="12"/>
      <c r="G96" s="12"/>
      <c r="H96" s="154"/>
      <c r="I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</row>
    <row r="97" s="5" customFormat="1" spans="1:207">
      <c r="A97" s="137"/>
      <c r="B97" s="123"/>
      <c r="C97" s="141"/>
      <c r="D97" s="12"/>
      <c r="E97" s="12"/>
      <c r="F97" s="12"/>
      <c r="G97" s="12"/>
      <c r="H97" s="154"/>
      <c r="I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</row>
    <row r="98" s="5" customFormat="1" spans="1:207">
      <c r="A98" s="137"/>
      <c r="B98" s="123"/>
      <c r="C98" s="141"/>
      <c r="D98" s="12"/>
      <c r="E98" s="12"/>
      <c r="F98" s="12"/>
      <c r="G98" s="12"/>
      <c r="H98" s="154"/>
      <c r="I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</row>
    <row r="99" s="5" customFormat="1" spans="1:207">
      <c r="A99" s="137"/>
      <c r="B99" s="123"/>
      <c r="C99" s="141"/>
      <c r="D99" s="12"/>
      <c r="E99" s="12"/>
      <c r="F99" s="12"/>
      <c r="G99" s="12"/>
      <c r="H99" s="154"/>
      <c r="I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</row>
    <row r="100" s="5" customFormat="1" spans="1:207">
      <c r="A100" s="137"/>
      <c r="B100" s="123"/>
      <c r="C100" s="141"/>
      <c r="D100" s="12"/>
      <c r="E100" s="12"/>
      <c r="F100" s="12"/>
      <c r="G100" s="12"/>
      <c r="H100" s="154"/>
      <c r="I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</row>
    <row r="101" s="5" customFormat="1" spans="1:207">
      <c r="A101" s="137"/>
      <c r="B101" s="123"/>
      <c r="C101" s="141"/>
      <c r="D101" s="12"/>
      <c r="E101" s="12"/>
      <c r="F101" s="12"/>
      <c r="G101" s="12"/>
      <c r="H101" s="154"/>
      <c r="I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</row>
    <row r="102" s="5" customFormat="1" spans="1:207">
      <c r="A102" s="137"/>
      <c r="B102" s="123"/>
      <c r="C102" s="141"/>
      <c r="D102" s="12"/>
      <c r="E102" s="12"/>
      <c r="F102" s="12"/>
      <c r="G102" s="12"/>
      <c r="H102" s="154"/>
      <c r="I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</row>
    <row r="103" s="5" customFormat="1" spans="1:207">
      <c r="A103" s="137"/>
      <c r="B103" s="123"/>
      <c r="C103" s="141"/>
      <c r="D103" s="12"/>
      <c r="E103" s="12"/>
      <c r="F103" s="12"/>
      <c r="G103" s="12"/>
      <c r="H103" s="154"/>
      <c r="I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</row>
    <row r="104" s="5" customFormat="1" spans="1:207">
      <c r="A104" s="137"/>
      <c r="B104" s="123"/>
      <c r="C104" s="141"/>
      <c r="D104" s="12"/>
      <c r="E104" s="12"/>
      <c r="F104" s="12"/>
      <c r="G104" s="12"/>
      <c r="H104" s="154"/>
      <c r="I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</row>
    <row r="105" s="5" customFormat="1" spans="1:207">
      <c r="A105" s="137"/>
      <c r="B105" s="123"/>
      <c r="C105" s="141"/>
      <c r="D105" s="12"/>
      <c r="E105" s="12"/>
      <c r="F105" s="12"/>
      <c r="G105" s="12"/>
      <c r="H105" s="154"/>
      <c r="I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</row>
    <row r="106" s="5" customFormat="1" spans="1:207">
      <c r="A106" s="137"/>
      <c r="B106" s="123"/>
      <c r="C106" s="141"/>
      <c r="D106" s="12"/>
      <c r="E106" s="12"/>
      <c r="F106" s="12"/>
      <c r="G106" s="12"/>
      <c r="H106" s="154"/>
      <c r="I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</row>
    <row r="107" s="5" customFormat="1" spans="1:207">
      <c r="A107" s="137"/>
      <c r="B107" s="123"/>
      <c r="C107" s="141"/>
      <c r="D107" s="12"/>
      <c r="E107" s="12"/>
      <c r="F107" s="12"/>
      <c r="G107" s="12"/>
      <c r="H107" s="154"/>
      <c r="I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</row>
    <row r="108" s="5" customFormat="1" spans="1:207">
      <c r="A108" s="137"/>
      <c r="B108" s="123"/>
      <c r="C108" s="141"/>
      <c r="D108" s="12"/>
      <c r="E108" s="12"/>
      <c r="F108" s="12"/>
      <c r="G108" s="12"/>
      <c r="H108" s="154"/>
      <c r="I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</row>
    <row r="109" s="5" customFormat="1" spans="1:207">
      <c r="A109" s="137"/>
      <c r="B109" s="123"/>
      <c r="C109" s="141"/>
      <c r="D109" s="12"/>
      <c r="E109" s="12"/>
      <c r="F109" s="12"/>
      <c r="G109" s="12"/>
      <c r="H109" s="154"/>
      <c r="I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</row>
    <row r="110" s="5" customFormat="1" spans="1:207">
      <c r="A110" s="137"/>
      <c r="B110" s="123"/>
      <c r="C110" s="141"/>
      <c r="D110" s="12"/>
      <c r="E110" s="12"/>
      <c r="F110" s="12"/>
      <c r="G110" s="12"/>
      <c r="H110" s="154"/>
      <c r="I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</row>
    <row r="111" s="5" customFormat="1" spans="1:207">
      <c r="A111" s="137"/>
      <c r="B111" s="123"/>
      <c r="C111" s="141"/>
      <c r="D111" s="12"/>
      <c r="E111" s="12"/>
      <c r="F111" s="12"/>
      <c r="G111" s="12"/>
      <c r="H111" s="154"/>
      <c r="I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</row>
    <row r="112" s="5" customFormat="1" spans="1:207">
      <c r="A112" s="137"/>
      <c r="B112" s="123"/>
      <c r="C112" s="141"/>
      <c r="D112" s="12"/>
      <c r="E112" s="12"/>
      <c r="F112" s="12"/>
      <c r="G112" s="12"/>
      <c r="H112" s="154"/>
      <c r="I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</row>
    <row r="113" s="5" customFormat="1" spans="1:207">
      <c r="A113" s="137"/>
      <c r="B113" s="123"/>
      <c r="C113" s="141"/>
      <c r="D113" s="12"/>
      <c r="E113" s="12"/>
      <c r="F113" s="12"/>
      <c r="G113" s="12"/>
      <c r="H113" s="154"/>
      <c r="I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</row>
    <row r="114" s="5" customFormat="1" spans="1:207">
      <c r="A114" s="137"/>
      <c r="B114" s="123"/>
      <c r="C114" s="141"/>
      <c r="D114" s="12"/>
      <c r="E114" s="12"/>
      <c r="F114" s="12"/>
      <c r="G114" s="12"/>
      <c r="H114" s="154"/>
      <c r="I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</row>
    <row r="115" s="5" customFormat="1" spans="1:207">
      <c r="A115" s="137"/>
      <c r="B115" s="123"/>
      <c r="C115" s="141"/>
      <c r="D115" s="12"/>
      <c r="E115" s="12"/>
      <c r="F115" s="12"/>
      <c r="G115" s="12"/>
      <c r="H115" s="154"/>
      <c r="I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</row>
    <row r="116" s="5" customFormat="1" spans="1:207">
      <c r="A116" s="137"/>
      <c r="B116" s="123"/>
      <c r="C116" s="141"/>
      <c r="D116" s="12"/>
      <c r="E116" s="12"/>
      <c r="F116" s="12"/>
      <c r="G116" s="12"/>
      <c r="H116" s="154"/>
      <c r="I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</row>
    <row r="117" s="5" customFormat="1" spans="1:207">
      <c r="A117" s="137"/>
      <c r="B117" s="123"/>
      <c r="C117" s="141"/>
      <c r="D117" s="12"/>
      <c r="E117" s="12"/>
      <c r="F117" s="12"/>
      <c r="G117" s="12"/>
      <c r="H117" s="154"/>
      <c r="I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</row>
    <row r="118" s="5" customFormat="1" spans="1:207">
      <c r="A118" s="137"/>
      <c r="B118" s="123"/>
      <c r="C118" s="141"/>
      <c r="D118" s="12"/>
      <c r="E118" s="12"/>
      <c r="F118" s="12"/>
      <c r="G118" s="12"/>
      <c r="H118" s="154"/>
      <c r="I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</row>
    <row r="119" s="5" customFormat="1" spans="1:207">
      <c r="A119" s="137"/>
      <c r="B119" s="123"/>
      <c r="C119" s="141"/>
      <c r="D119" s="12"/>
      <c r="E119" s="12"/>
      <c r="F119" s="12"/>
      <c r="G119" s="12"/>
      <c r="H119" s="154"/>
      <c r="I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</row>
    <row r="120" s="5" customFormat="1" spans="1:207">
      <c r="A120" s="137"/>
      <c r="B120" s="123"/>
      <c r="C120" s="141"/>
      <c r="D120" s="12"/>
      <c r="E120" s="12"/>
      <c r="F120" s="12"/>
      <c r="G120" s="12"/>
      <c r="H120" s="154"/>
      <c r="I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</row>
    <row r="121" s="5" customFormat="1" spans="1:207">
      <c r="A121" s="137"/>
      <c r="B121" s="123"/>
      <c r="C121" s="141"/>
      <c r="D121" s="12"/>
      <c r="E121" s="12"/>
      <c r="F121" s="12"/>
      <c r="G121" s="12"/>
      <c r="H121" s="154"/>
      <c r="I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</row>
    <row r="122" s="5" customFormat="1" spans="1:207">
      <c r="A122" s="137"/>
      <c r="B122" s="123"/>
      <c r="C122" s="141"/>
      <c r="D122" s="12"/>
      <c r="E122" s="12"/>
      <c r="F122" s="12"/>
      <c r="G122" s="12"/>
      <c r="H122" s="154"/>
      <c r="I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</row>
    <row r="123" s="5" customFormat="1" spans="1:207">
      <c r="A123" s="137"/>
      <c r="B123" s="123"/>
      <c r="C123" s="141"/>
      <c r="D123" s="12"/>
      <c r="E123" s="12"/>
      <c r="F123" s="12"/>
      <c r="G123" s="12"/>
      <c r="H123" s="154"/>
      <c r="I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</row>
    <row r="124" s="5" customFormat="1" spans="1:207">
      <c r="A124" s="137"/>
      <c r="B124" s="123"/>
      <c r="C124" s="141"/>
      <c r="D124" s="12"/>
      <c r="E124" s="12"/>
      <c r="F124" s="12"/>
      <c r="G124" s="12"/>
      <c r="H124" s="154"/>
      <c r="I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</row>
    <row r="125" s="5" customFormat="1" spans="1:207">
      <c r="A125" s="137"/>
      <c r="B125" s="123"/>
      <c r="C125" s="141"/>
      <c r="D125" s="12"/>
      <c r="E125" s="12"/>
      <c r="F125" s="12"/>
      <c r="G125" s="12"/>
      <c r="H125" s="154"/>
      <c r="I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</row>
    <row r="126" s="5" customFormat="1" spans="1:207">
      <c r="A126" s="137"/>
      <c r="B126" s="123"/>
      <c r="C126" s="141"/>
      <c r="D126" s="12"/>
      <c r="E126" s="12"/>
      <c r="F126" s="12"/>
      <c r="G126" s="12"/>
      <c r="H126" s="154"/>
      <c r="I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</row>
    <row r="127" s="5" customFormat="1" spans="1:207">
      <c r="A127" s="137"/>
      <c r="B127" s="123"/>
      <c r="C127" s="141"/>
      <c r="D127" s="12"/>
      <c r="E127" s="12"/>
      <c r="F127" s="12"/>
      <c r="G127" s="12"/>
      <c r="H127" s="154"/>
      <c r="I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</row>
    <row r="128" s="5" customFormat="1" spans="1:207">
      <c r="A128" s="137"/>
      <c r="B128" s="123"/>
      <c r="C128" s="141"/>
      <c r="D128" s="12"/>
      <c r="E128" s="12"/>
      <c r="F128" s="12"/>
      <c r="G128" s="12"/>
      <c r="H128" s="154"/>
      <c r="I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</row>
    <row r="129" s="5" customFormat="1" spans="1:207">
      <c r="A129" s="137"/>
      <c r="B129" s="123"/>
      <c r="C129" s="141"/>
      <c r="D129" s="12"/>
      <c r="E129" s="12"/>
      <c r="F129" s="12"/>
      <c r="G129" s="12"/>
      <c r="H129" s="154"/>
      <c r="I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</row>
    <row r="130" s="5" customFormat="1" spans="1:207">
      <c r="A130" s="137"/>
      <c r="B130" s="123"/>
      <c r="C130" s="141"/>
      <c r="D130" s="12"/>
      <c r="E130" s="12"/>
      <c r="F130" s="12"/>
      <c r="G130" s="12"/>
      <c r="H130" s="154"/>
      <c r="I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</row>
    <row r="131" s="5" customFormat="1" spans="1:207">
      <c r="A131" s="137"/>
      <c r="B131" s="123"/>
      <c r="C131" s="141"/>
      <c r="D131" s="12"/>
      <c r="E131" s="12"/>
      <c r="F131" s="12"/>
      <c r="G131" s="12"/>
      <c r="H131" s="154"/>
      <c r="I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</row>
    <row r="132" s="5" customFormat="1" spans="1:207">
      <c r="A132" s="137"/>
      <c r="B132" s="123"/>
      <c r="C132" s="141"/>
      <c r="D132" s="12"/>
      <c r="E132" s="12"/>
      <c r="F132" s="12"/>
      <c r="G132" s="12"/>
      <c r="H132" s="154"/>
      <c r="I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</row>
    <row r="133" s="5" customFormat="1" spans="1:207">
      <c r="A133" s="137"/>
      <c r="B133" s="123"/>
      <c r="C133" s="141"/>
      <c r="D133" s="12"/>
      <c r="E133" s="12"/>
      <c r="F133" s="12"/>
      <c r="G133" s="12"/>
      <c r="H133" s="154"/>
      <c r="I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</row>
    <row r="134" s="5" customFormat="1" spans="1:207">
      <c r="A134" s="137"/>
      <c r="B134" s="123"/>
      <c r="C134" s="141"/>
      <c r="D134" s="12"/>
      <c r="E134" s="12"/>
      <c r="F134" s="12"/>
      <c r="G134" s="12"/>
      <c r="H134" s="154"/>
      <c r="I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</row>
    <row r="135" s="5" customFormat="1" spans="1:207">
      <c r="A135" s="137"/>
      <c r="B135" s="123"/>
      <c r="C135" s="141"/>
      <c r="D135" s="12"/>
      <c r="E135" s="12"/>
      <c r="F135" s="12"/>
      <c r="G135" s="12"/>
      <c r="H135" s="154"/>
      <c r="I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</row>
    <row r="136" s="5" customFormat="1" spans="1:207">
      <c r="A136" s="137"/>
      <c r="B136" s="123"/>
      <c r="C136" s="141"/>
      <c r="D136" s="12"/>
      <c r="E136" s="12"/>
      <c r="F136" s="12"/>
      <c r="G136" s="12"/>
      <c r="H136" s="154"/>
      <c r="I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</row>
    <row r="137" s="5" customFormat="1" spans="1:207">
      <c r="A137" s="137"/>
      <c r="B137" s="123"/>
      <c r="C137" s="141"/>
      <c r="D137" s="12"/>
      <c r="E137" s="12"/>
      <c r="F137" s="12"/>
      <c r="G137" s="12"/>
      <c r="H137" s="154"/>
      <c r="I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</row>
    <row r="138" s="5" customFormat="1" spans="1:207">
      <c r="A138" s="137"/>
      <c r="B138" s="123"/>
      <c r="C138" s="141"/>
      <c r="D138" s="12"/>
      <c r="E138" s="12"/>
      <c r="F138" s="12"/>
      <c r="G138" s="12"/>
      <c r="H138" s="154"/>
      <c r="I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</row>
    <row r="139" s="5" customFormat="1" spans="1:207">
      <c r="A139" s="137"/>
      <c r="B139" s="123"/>
      <c r="C139" s="141"/>
      <c r="D139" s="12"/>
      <c r="E139" s="12"/>
      <c r="F139" s="12"/>
      <c r="G139" s="12"/>
      <c r="H139" s="154"/>
      <c r="I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</row>
    <row r="140" s="5" customFormat="1" spans="1:207">
      <c r="A140" s="137"/>
      <c r="B140" s="123"/>
      <c r="C140" s="141"/>
      <c r="D140" s="12"/>
      <c r="E140" s="12"/>
      <c r="F140" s="12"/>
      <c r="G140" s="12"/>
      <c r="H140" s="154"/>
      <c r="I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</row>
    <row r="141" s="5" customFormat="1" spans="1:207">
      <c r="A141" s="137"/>
      <c r="B141" s="123"/>
      <c r="C141" s="141"/>
      <c r="D141" s="12"/>
      <c r="E141" s="12"/>
      <c r="F141" s="12"/>
      <c r="G141" s="12"/>
      <c r="H141" s="154"/>
      <c r="I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</row>
    <row r="142" s="5" customFormat="1" spans="1:207">
      <c r="A142" s="137"/>
      <c r="B142" s="123"/>
      <c r="C142" s="141"/>
      <c r="D142" s="12"/>
      <c r="E142" s="12"/>
      <c r="F142" s="12"/>
      <c r="G142" s="12"/>
      <c r="H142" s="154"/>
      <c r="I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</row>
    <row r="143" s="5" customFormat="1" spans="1:207">
      <c r="A143" s="137"/>
      <c r="B143" s="123"/>
      <c r="C143" s="141"/>
      <c r="D143" s="12"/>
      <c r="E143" s="12"/>
      <c r="F143" s="12"/>
      <c r="G143" s="12"/>
      <c r="H143" s="154"/>
      <c r="I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</row>
    <row r="144" s="5" customFormat="1" spans="1:207">
      <c r="A144" s="137"/>
      <c r="B144" s="123"/>
      <c r="C144" s="141"/>
      <c r="D144" s="12"/>
      <c r="E144" s="12"/>
      <c r="F144" s="12"/>
      <c r="G144" s="12"/>
      <c r="H144" s="154"/>
      <c r="I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</row>
    <row r="145" s="5" customFormat="1" spans="1:207">
      <c r="A145" s="137"/>
      <c r="B145" s="123"/>
      <c r="C145" s="141"/>
      <c r="D145" s="12"/>
      <c r="E145" s="12"/>
      <c r="F145" s="12"/>
      <c r="G145" s="12"/>
      <c r="H145" s="154"/>
      <c r="I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</row>
    <row r="146" s="5" customFormat="1" spans="1:207">
      <c r="A146" s="137"/>
      <c r="B146" s="123"/>
      <c r="C146" s="141"/>
      <c r="D146" s="12"/>
      <c r="E146" s="12"/>
      <c r="F146" s="12"/>
      <c r="G146" s="12"/>
      <c r="H146" s="154"/>
      <c r="I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</row>
    <row r="147" s="5" customFormat="1" spans="1:207">
      <c r="A147" s="137"/>
      <c r="B147" s="123"/>
      <c r="C147" s="141"/>
      <c r="D147" s="12"/>
      <c r="E147" s="12"/>
      <c r="F147" s="12"/>
      <c r="G147" s="12"/>
      <c r="H147" s="154"/>
      <c r="I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</row>
    <row r="148" s="5" customFormat="1" spans="1:207">
      <c r="A148" s="137"/>
      <c r="B148" s="123"/>
      <c r="C148" s="141"/>
      <c r="D148" s="12"/>
      <c r="E148" s="12"/>
      <c r="F148" s="12"/>
      <c r="G148" s="12"/>
      <c r="H148" s="154"/>
      <c r="I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</row>
    <row r="149" s="5" customFormat="1" spans="1:207">
      <c r="A149" s="137"/>
      <c r="B149" s="123"/>
      <c r="C149" s="141"/>
      <c r="D149" s="12"/>
      <c r="E149" s="12"/>
      <c r="F149" s="12"/>
      <c r="G149" s="12"/>
      <c r="H149" s="154"/>
      <c r="I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</row>
    <row r="150" s="5" customFormat="1" spans="1:207">
      <c r="A150" s="137"/>
      <c r="B150" s="123"/>
      <c r="C150" s="141"/>
      <c r="D150" s="12"/>
      <c r="E150" s="12"/>
      <c r="F150" s="12"/>
      <c r="G150" s="12"/>
      <c r="H150" s="154"/>
      <c r="I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</row>
    <row r="151" s="5" customFormat="1" spans="1:207">
      <c r="A151" s="137"/>
      <c r="B151" s="123"/>
      <c r="C151" s="141"/>
      <c r="D151" s="12"/>
      <c r="E151" s="12"/>
      <c r="F151" s="12"/>
      <c r="G151" s="12"/>
      <c r="H151" s="154"/>
      <c r="I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</row>
    <row r="152" s="5" customFormat="1" spans="1:207">
      <c r="A152" s="137"/>
      <c r="B152" s="123"/>
      <c r="C152" s="141"/>
      <c r="D152" s="12"/>
      <c r="E152" s="12"/>
      <c r="F152" s="12"/>
      <c r="G152" s="12"/>
      <c r="H152" s="154"/>
      <c r="I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</row>
    <row r="153" s="5" customFormat="1" spans="1:207">
      <c r="A153" s="137"/>
      <c r="B153" s="123"/>
      <c r="C153" s="141"/>
      <c r="D153" s="12"/>
      <c r="E153" s="12"/>
      <c r="F153" s="12"/>
      <c r="G153" s="12"/>
      <c r="H153" s="154"/>
      <c r="I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</row>
    <row r="154" s="5" customFormat="1" spans="1:207">
      <c r="A154" s="137"/>
      <c r="B154" s="123"/>
      <c r="C154" s="141"/>
      <c r="D154" s="12"/>
      <c r="E154" s="12"/>
      <c r="F154" s="12"/>
      <c r="G154" s="12"/>
      <c r="H154" s="154"/>
      <c r="I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</row>
    <row r="155" s="5" customFormat="1" spans="1:207">
      <c r="A155" s="137"/>
      <c r="B155" s="123"/>
      <c r="C155" s="141"/>
      <c r="D155" s="12"/>
      <c r="E155" s="12"/>
      <c r="F155" s="12"/>
      <c r="G155" s="12"/>
      <c r="H155" s="154"/>
      <c r="I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</row>
    <row r="156" s="5" customFormat="1" spans="1:207">
      <c r="A156" s="137"/>
      <c r="B156" s="123"/>
      <c r="C156" s="141"/>
      <c r="D156" s="12"/>
      <c r="E156" s="12"/>
      <c r="F156" s="12"/>
      <c r="G156" s="12"/>
      <c r="H156" s="154"/>
      <c r="I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</row>
    <row r="157" s="5" customFormat="1" spans="1:207">
      <c r="A157" s="137"/>
      <c r="B157" s="123"/>
      <c r="C157" s="141"/>
      <c r="D157" s="12"/>
      <c r="E157" s="12"/>
      <c r="F157" s="12"/>
      <c r="G157" s="12"/>
      <c r="H157" s="154"/>
      <c r="I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</row>
    <row r="158" s="5" customFormat="1" spans="1:207">
      <c r="A158" s="137"/>
      <c r="B158" s="123"/>
      <c r="C158" s="141"/>
      <c r="D158" s="12"/>
      <c r="E158" s="12"/>
      <c r="F158" s="12"/>
      <c r="G158" s="12"/>
      <c r="H158" s="154"/>
      <c r="I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</row>
    <row r="159" s="5" customFormat="1" spans="1:207">
      <c r="A159" s="137"/>
      <c r="B159" s="123"/>
      <c r="C159" s="141"/>
      <c r="D159" s="12"/>
      <c r="E159" s="12"/>
      <c r="F159" s="12"/>
      <c r="G159" s="12"/>
      <c r="H159" s="154"/>
      <c r="I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</row>
    <row r="160" s="5" customFormat="1" spans="1:207">
      <c r="A160" s="137"/>
      <c r="B160" s="123"/>
      <c r="C160" s="141"/>
      <c r="D160" s="12"/>
      <c r="E160" s="12"/>
      <c r="F160" s="12"/>
      <c r="G160" s="12"/>
      <c r="H160" s="154"/>
      <c r="I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</row>
    <row r="161" s="5" customFormat="1" spans="1:207">
      <c r="A161" s="137"/>
      <c r="B161" s="123"/>
      <c r="C161" s="141"/>
      <c r="D161" s="12"/>
      <c r="E161" s="12"/>
      <c r="F161" s="12"/>
      <c r="G161" s="12"/>
      <c r="H161" s="154"/>
      <c r="I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</row>
    <row r="162" s="5" customFormat="1" spans="1:207">
      <c r="A162" s="137"/>
      <c r="B162" s="123"/>
      <c r="C162" s="141"/>
      <c r="D162" s="12"/>
      <c r="E162" s="12"/>
      <c r="F162" s="12"/>
      <c r="G162" s="12"/>
      <c r="H162" s="154"/>
      <c r="I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</row>
    <row r="163" s="5" customFormat="1" spans="1:207">
      <c r="A163" s="137"/>
      <c r="B163" s="123"/>
      <c r="C163" s="141"/>
      <c r="D163" s="12"/>
      <c r="E163" s="12"/>
      <c r="F163" s="12"/>
      <c r="G163" s="12"/>
      <c r="H163" s="154"/>
      <c r="I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</row>
    <row r="164" s="5" customFormat="1" spans="1:207">
      <c r="A164" s="137"/>
      <c r="B164" s="123"/>
      <c r="C164" s="141"/>
      <c r="D164" s="12"/>
      <c r="E164" s="12"/>
      <c r="F164" s="12"/>
      <c r="G164" s="12"/>
      <c r="H164" s="154"/>
      <c r="I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</row>
    <row r="165" s="5" customFormat="1" spans="1:207">
      <c r="A165" s="137"/>
      <c r="B165" s="123"/>
      <c r="C165" s="141"/>
      <c r="D165" s="12"/>
      <c r="E165" s="12"/>
      <c r="F165" s="12"/>
      <c r="G165" s="12"/>
      <c r="H165" s="154"/>
      <c r="I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</row>
    <row r="166" s="5" customFormat="1" spans="1:207">
      <c r="A166" s="137"/>
      <c r="B166" s="123"/>
      <c r="C166" s="141"/>
      <c r="D166" s="12"/>
      <c r="E166" s="12"/>
      <c r="F166" s="12"/>
      <c r="G166" s="12"/>
      <c r="H166" s="154"/>
      <c r="I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</row>
    <row r="167" s="5" customFormat="1" spans="1:207">
      <c r="A167" s="137"/>
      <c r="B167" s="123"/>
      <c r="C167" s="141"/>
      <c r="D167" s="12"/>
      <c r="E167" s="12"/>
      <c r="F167" s="12"/>
      <c r="G167" s="12"/>
      <c r="H167" s="154"/>
      <c r="I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</row>
    <row r="168" s="5" customFormat="1" spans="1:207">
      <c r="A168" s="137"/>
      <c r="B168" s="123"/>
      <c r="C168" s="141"/>
      <c r="D168" s="12"/>
      <c r="E168" s="12"/>
      <c r="F168" s="12"/>
      <c r="G168" s="12"/>
      <c r="H168" s="154"/>
      <c r="I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</row>
    <row r="169" s="5" customFormat="1" spans="1:207">
      <c r="A169" s="137"/>
      <c r="B169" s="123"/>
      <c r="C169" s="141"/>
      <c r="D169" s="12"/>
      <c r="E169" s="12"/>
      <c r="F169" s="12"/>
      <c r="G169" s="12"/>
      <c r="H169" s="154"/>
      <c r="I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</row>
    <row r="170" s="5" customFormat="1" spans="1:207">
      <c r="A170" s="137"/>
      <c r="B170" s="123"/>
      <c r="C170" s="141"/>
      <c r="D170" s="12"/>
      <c r="E170" s="12"/>
      <c r="F170" s="12"/>
      <c r="G170" s="12"/>
      <c r="H170" s="154"/>
      <c r="I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</row>
    <row r="171" s="5" customFormat="1" spans="1:207">
      <c r="A171" s="137"/>
      <c r="B171" s="123"/>
      <c r="C171" s="141"/>
      <c r="D171" s="12"/>
      <c r="E171" s="12"/>
      <c r="F171" s="12"/>
      <c r="G171" s="12"/>
      <c r="H171" s="154"/>
      <c r="I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</row>
    <row r="172" s="5" customFormat="1" spans="1:207">
      <c r="A172" s="137"/>
      <c r="B172" s="123"/>
      <c r="C172" s="141"/>
      <c r="D172" s="12"/>
      <c r="E172" s="12"/>
      <c r="F172" s="12"/>
      <c r="G172" s="12"/>
      <c r="H172" s="154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</row>
    <row r="173" s="5" customFormat="1" spans="1:207">
      <c r="A173" s="137"/>
      <c r="B173" s="123"/>
      <c r="C173" s="141"/>
      <c r="D173" s="12"/>
      <c r="E173" s="12"/>
      <c r="F173" s="12"/>
      <c r="G173" s="12"/>
      <c r="H173" s="154"/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</row>
    <row r="174" s="5" customFormat="1" spans="1:207">
      <c r="A174" s="137"/>
      <c r="B174" s="123"/>
      <c r="C174" s="141"/>
      <c r="D174" s="12"/>
      <c r="E174" s="12"/>
      <c r="F174" s="12"/>
      <c r="G174" s="12"/>
      <c r="H174" s="154"/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</row>
    <row r="175" s="5" customFormat="1" spans="1:207">
      <c r="A175" s="137"/>
      <c r="B175" s="123"/>
      <c r="C175" s="141"/>
      <c r="D175" s="12"/>
      <c r="E175" s="12"/>
      <c r="F175" s="12"/>
      <c r="G175" s="12"/>
      <c r="H175" s="154"/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</row>
    <row r="176" s="5" customFormat="1" spans="1:207">
      <c r="A176" s="137"/>
      <c r="B176" s="123"/>
      <c r="C176" s="141"/>
      <c r="D176" s="12"/>
      <c r="E176" s="12"/>
      <c r="F176" s="12"/>
      <c r="G176" s="12"/>
      <c r="H176" s="154"/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</row>
    <row r="177" s="5" customFormat="1" spans="1:207">
      <c r="A177" s="137"/>
      <c r="B177" s="123"/>
      <c r="C177" s="141"/>
      <c r="D177" s="12"/>
      <c r="E177" s="12"/>
      <c r="F177" s="12"/>
      <c r="G177" s="12"/>
      <c r="H177" s="154"/>
      <c r="I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</row>
    <row r="178" s="5" customFormat="1" spans="1:207">
      <c r="A178" s="137"/>
      <c r="B178" s="123"/>
      <c r="C178" s="141"/>
      <c r="D178" s="12"/>
      <c r="E178" s="12"/>
      <c r="F178" s="12"/>
      <c r="G178" s="12"/>
      <c r="H178" s="154"/>
      <c r="I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</row>
    <row r="179" s="5" customFormat="1" spans="1:207">
      <c r="A179" s="137"/>
      <c r="B179" s="123"/>
      <c r="C179" s="141"/>
      <c r="D179" s="12"/>
      <c r="E179" s="12"/>
      <c r="F179" s="12"/>
      <c r="G179" s="12"/>
      <c r="H179" s="154"/>
      <c r="I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5" customFormat="1" spans="1:207">
      <c r="A180" s="137"/>
      <c r="B180" s="123"/>
      <c r="C180" s="141"/>
      <c r="D180" s="12"/>
      <c r="E180" s="12"/>
      <c r="F180" s="12"/>
      <c r="G180" s="12"/>
      <c r="H180" s="154"/>
      <c r="I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5" customFormat="1" spans="1:207">
      <c r="A181" s="137"/>
      <c r="B181" s="123"/>
      <c r="C181" s="141"/>
      <c r="D181" s="12"/>
      <c r="E181" s="12"/>
      <c r="F181" s="12"/>
      <c r="G181" s="12"/>
      <c r="H181" s="154"/>
      <c r="I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5" customFormat="1" spans="1:207">
      <c r="A182" s="137"/>
      <c r="B182" s="123"/>
      <c r="C182" s="141"/>
      <c r="D182" s="12"/>
      <c r="E182" s="12"/>
      <c r="F182" s="12"/>
      <c r="G182" s="12"/>
      <c r="H182" s="154"/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5" customFormat="1" spans="1:207">
      <c r="A183" s="137"/>
      <c r="B183" s="123"/>
      <c r="C183" s="141"/>
      <c r="D183" s="12"/>
      <c r="E183" s="12"/>
      <c r="F183" s="12"/>
      <c r="G183" s="12"/>
      <c r="H183" s="154"/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5" customFormat="1" spans="1:207">
      <c r="A184" s="137"/>
      <c r="B184" s="123"/>
      <c r="C184" s="141"/>
      <c r="D184" s="12"/>
      <c r="E184" s="12"/>
      <c r="F184" s="12"/>
      <c r="G184" s="12"/>
      <c r="H184" s="154"/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5" customFormat="1" spans="1:207">
      <c r="A185" s="137"/>
      <c r="B185" s="123"/>
      <c r="C185" s="141"/>
      <c r="D185" s="12"/>
      <c r="E185" s="12"/>
      <c r="F185" s="12"/>
      <c r="G185" s="12"/>
      <c r="H185" s="154"/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5" customFormat="1" spans="1:207">
      <c r="A186" s="137"/>
      <c r="B186" s="123"/>
      <c r="C186" s="141"/>
      <c r="D186" s="12"/>
      <c r="E186" s="12"/>
      <c r="F186" s="12"/>
      <c r="G186" s="12"/>
      <c r="H186" s="154"/>
      <c r="I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5" customFormat="1" spans="1:207">
      <c r="A187" s="137"/>
      <c r="B187" s="123"/>
      <c r="C187" s="141"/>
      <c r="D187" s="12"/>
      <c r="E187" s="12"/>
      <c r="F187" s="12"/>
      <c r="G187" s="12"/>
      <c r="H187" s="154"/>
      <c r="I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5" customFormat="1" spans="1:207">
      <c r="A188" s="137"/>
      <c r="B188" s="123"/>
      <c r="C188" s="141"/>
      <c r="D188" s="12"/>
      <c r="E188" s="12"/>
      <c r="F188" s="12"/>
      <c r="G188" s="12"/>
      <c r="H188" s="154"/>
      <c r="I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5" customFormat="1" spans="1:207">
      <c r="A189" s="137"/>
      <c r="B189" s="123"/>
      <c r="C189" s="141"/>
      <c r="D189" s="12"/>
      <c r="E189" s="12"/>
      <c r="F189" s="12"/>
      <c r="G189" s="12"/>
      <c r="H189" s="154"/>
      <c r="I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5" customFormat="1" spans="1:207">
      <c r="A190" s="137"/>
      <c r="B190" s="123"/>
      <c r="C190" s="141"/>
      <c r="D190" s="12"/>
      <c r="E190" s="12"/>
      <c r="F190" s="12"/>
      <c r="G190" s="12"/>
      <c r="H190" s="154"/>
      <c r="I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5" customFormat="1" spans="1:207">
      <c r="A191" s="137"/>
      <c r="B191" s="123"/>
      <c r="C191" s="141"/>
      <c r="D191" s="12"/>
      <c r="E191" s="12"/>
      <c r="F191" s="12"/>
      <c r="G191" s="12"/>
      <c r="H191" s="154"/>
      <c r="I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="5" customFormat="1" spans="1:207">
      <c r="A192" s="137"/>
      <c r="B192" s="123"/>
      <c r="C192" s="141"/>
      <c r="D192" s="12"/>
      <c r="E192" s="12"/>
      <c r="F192" s="12"/>
      <c r="G192" s="12"/>
      <c r="H192" s="154"/>
      <c r="I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</row>
    <row r="193" s="5" customFormat="1" spans="1:207">
      <c r="A193" s="137"/>
      <c r="B193" s="123"/>
      <c r="C193" s="141"/>
      <c r="D193" s="12"/>
      <c r="E193" s="12"/>
      <c r="F193" s="12"/>
      <c r="G193" s="12"/>
      <c r="H193" s="154"/>
      <c r="I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</row>
    <row r="194" s="5" customFormat="1" spans="1:207">
      <c r="A194" s="137"/>
      <c r="B194" s="123"/>
      <c r="C194" s="141"/>
      <c r="D194" s="12"/>
      <c r="E194" s="12"/>
      <c r="F194" s="12"/>
      <c r="G194" s="12"/>
      <c r="H194" s="154"/>
      <c r="I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</row>
    <row r="195" s="5" customFormat="1" spans="1:207">
      <c r="A195" s="137"/>
      <c r="B195" s="123"/>
      <c r="C195" s="141"/>
      <c r="D195" s="12"/>
      <c r="E195" s="12"/>
      <c r="F195" s="12"/>
      <c r="G195" s="12"/>
      <c r="H195" s="154"/>
      <c r="I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</row>
    <row r="196" s="5" customFormat="1" spans="1:207">
      <c r="A196" s="137"/>
      <c r="B196" s="123"/>
      <c r="C196" s="141"/>
      <c r="D196" s="12"/>
      <c r="E196" s="12"/>
      <c r="F196" s="12"/>
      <c r="G196" s="12"/>
      <c r="H196" s="154"/>
      <c r="I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</row>
    <row r="197" s="5" customFormat="1" spans="1:207">
      <c r="A197" s="137"/>
      <c r="B197" s="123"/>
      <c r="C197" s="141"/>
      <c r="D197" s="12"/>
      <c r="E197" s="12"/>
      <c r="F197" s="12"/>
      <c r="G197" s="12"/>
      <c r="H197" s="154"/>
      <c r="I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</row>
    <row r="198" s="5" customFormat="1" spans="1:207">
      <c r="A198" s="137"/>
      <c r="B198" s="123"/>
      <c r="C198" s="141"/>
      <c r="D198" s="12"/>
      <c r="E198" s="12"/>
      <c r="F198" s="12"/>
      <c r="G198" s="12"/>
      <c r="H198" s="154"/>
      <c r="I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spans="1:207">
      <c r="A199" s="137"/>
      <c r="B199" s="123"/>
      <c r="C199" s="141"/>
      <c r="D199" s="12"/>
      <c r="E199" s="12"/>
      <c r="F199" s="12"/>
      <c r="G199" s="12"/>
      <c r="H199" s="154"/>
      <c r="I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spans="1:207">
      <c r="A200" s="137"/>
      <c r="B200" s="123"/>
      <c r="C200" s="141"/>
      <c r="D200" s="12"/>
      <c r="E200" s="12"/>
      <c r="F200" s="12"/>
      <c r="G200" s="12"/>
      <c r="H200" s="154"/>
      <c r="I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spans="1:207">
      <c r="A201" s="137"/>
      <c r="B201" s="123"/>
      <c r="C201" s="141"/>
      <c r="D201" s="12"/>
      <c r="E201" s="12"/>
      <c r="F201" s="12"/>
      <c r="G201" s="12"/>
      <c r="H201" s="154"/>
      <c r="I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spans="1:207">
      <c r="A202" s="137"/>
      <c r="B202" s="123"/>
      <c r="C202" s="141"/>
      <c r="D202" s="12"/>
      <c r="E202" s="12"/>
      <c r="F202" s="12"/>
      <c r="G202" s="12"/>
      <c r="H202" s="154"/>
      <c r="I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spans="1:207">
      <c r="A203" s="137"/>
      <c r="B203" s="123"/>
      <c r="C203" s="141"/>
      <c r="D203" s="12"/>
      <c r="E203" s="12"/>
      <c r="F203" s="12"/>
      <c r="G203" s="12"/>
      <c r="H203" s="154"/>
      <c r="I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spans="1:207">
      <c r="A204" s="137"/>
      <c r="B204" s="123"/>
      <c r="C204" s="141"/>
      <c r="D204" s="12"/>
      <c r="E204" s="12"/>
      <c r="F204" s="12"/>
      <c r="G204" s="12"/>
      <c r="H204" s="154"/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spans="1:207">
      <c r="A205" s="137"/>
      <c r="B205" s="123"/>
      <c r="C205" s="141"/>
      <c r="D205" s="12"/>
      <c r="E205" s="12"/>
      <c r="F205" s="12"/>
      <c r="G205" s="12"/>
      <c r="H205" s="154"/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spans="1:207">
      <c r="A206" s="137"/>
      <c r="B206" s="123"/>
      <c r="C206" s="141"/>
      <c r="D206" s="12"/>
      <c r="E206" s="12"/>
      <c r="F206" s="12"/>
      <c r="G206" s="12"/>
      <c r="H206" s="154"/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spans="1:207">
      <c r="A207" s="137"/>
      <c r="B207" s="123"/>
      <c r="C207" s="141"/>
      <c r="D207" s="12"/>
      <c r="E207" s="12"/>
      <c r="F207" s="12"/>
      <c r="G207" s="12"/>
      <c r="H207" s="154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spans="1:207">
      <c r="A208" s="137"/>
      <c r="B208" s="123"/>
      <c r="C208" s="141"/>
      <c r="D208" s="12"/>
      <c r="E208" s="12"/>
      <c r="F208" s="12"/>
      <c r="G208" s="12"/>
      <c r="H208" s="154"/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spans="1:207">
      <c r="A209" s="137"/>
      <c r="B209" s="123"/>
      <c r="C209" s="141"/>
      <c r="D209" s="12"/>
      <c r="E209" s="12"/>
      <c r="F209" s="12"/>
      <c r="G209" s="12"/>
      <c r="H209" s="154"/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spans="1:207">
      <c r="A210" s="137"/>
      <c r="B210" s="123"/>
      <c r="C210" s="141"/>
      <c r="D210" s="12"/>
      <c r="E210" s="12"/>
      <c r="F210" s="12"/>
      <c r="G210" s="12"/>
      <c r="H210" s="154"/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spans="1:207">
      <c r="A211" s="137"/>
      <c r="B211" s="123"/>
      <c r="C211" s="141"/>
      <c r="D211" s="12"/>
      <c r="E211" s="12"/>
      <c r="F211" s="12"/>
      <c r="G211" s="12"/>
      <c r="H211" s="154"/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spans="1:207">
      <c r="A212" s="137"/>
      <c r="B212" s="123"/>
      <c r="C212" s="141"/>
      <c r="D212" s="12"/>
      <c r="E212" s="12"/>
      <c r="F212" s="12"/>
      <c r="G212" s="12"/>
      <c r="H212" s="154"/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spans="1:207">
      <c r="A213" s="137"/>
      <c r="B213" s="123"/>
      <c r="C213" s="141"/>
      <c r="D213" s="12"/>
      <c r="E213" s="12"/>
      <c r="F213" s="12"/>
      <c r="G213" s="12"/>
      <c r="H213" s="154"/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spans="1:207">
      <c r="A214" s="137"/>
      <c r="B214" s="123"/>
      <c r="C214" s="141"/>
      <c r="D214" s="12"/>
      <c r="E214" s="12"/>
      <c r="F214" s="12"/>
      <c r="G214" s="12"/>
      <c r="H214" s="154"/>
      <c r="I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spans="1:207">
      <c r="A215" s="137"/>
      <c r="B215" s="123"/>
      <c r="C215" s="141"/>
      <c r="D215" s="12"/>
      <c r="E215" s="12"/>
      <c r="F215" s="12"/>
      <c r="G215" s="12"/>
      <c r="H215" s="154"/>
      <c r="I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spans="1:207">
      <c r="A216" s="137"/>
      <c r="B216" s="123"/>
      <c r="C216" s="141"/>
      <c r="D216" s="12"/>
      <c r="E216" s="12"/>
      <c r="F216" s="12"/>
      <c r="G216" s="12"/>
      <c r="H216" s="154"/>
      <c r="I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spans="1:207">
      <c r="A217" s="137"/>
      <c r="B217" s="123"/>
      <c r="C217" s="141"/>
      <c r="D217" s="12"/>
      <c r="E217" s="12"/>
      <c r="F217" s="12"/>
      <c r="G217" s="12"/>
      <c r="H217" s="154"/>
      <c r="I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spans="1:207">
      <c r="A218" s="137"/>
      <c r="B218" s="123"/>
      <c r="C218" s="141"/>
      <c r="D218" s="12"/>
      <c r="E218" s="12"/>
      <c r="F218" s="12"/>
      <c r="G218" s="12"/>
      <c r="H218" s="154"/>
      <c r="I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spans="1:207">
      <c r="A219" s="137"/>
      <c r="B219" s="123"/>
      <c r="C219" s="141"/>
      <c r="D219" s="12"/>
      <c r="E219" s="12"/>
      <c r="F219" s="12"/>
      <c r="G219" s="12"/>
      <c r="H219" s="154"/>
      <c r="I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spans="1:207">
      <c r="A220" s="137"/>
      <c r="B220" s="123"/>
      <c r="C220" s="141"/>
      <c r="D220" s="12"/>
      <c r="E220" s="12"/>
      <c r="F220" s="12"/>
      <c r="G220" s="12"/>
      <c r="H220" s="154"/>
      <c r="I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spans="1:207">
      <c r="A221" s="137"/>
      <c r="B221" s="123"/>
      <c r="C221" s="141"/>
      <c r="D221" s="12"/>
      <c r="E221" s="12"/>
      <c r="F221" s="12"/>
      <c r="G221" s="12"/>
      <c r="H221" s="154"/>
      <c r="I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spans="1:207">
      <c r="A222" s="137"/>
      <c r="B222" s="123"/>
      <c r="C222" s="141"/>
      <c r="D222" s="12"/>
      <c r="E222" s="12"/>
      <c r="F222" s="12"/>
      <c r="G222" s="12"/>
      <c r="H222" s="154"/>
      <c r="I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spans="1:207">
      <c r="A223" s="137"/>
      <c r="B223" s="123"/>
      <c r="C223" s="141"/>
      <c r="D223" s="12"/>
      <c r="E223" s="12"/>
      <c r="F223" s="12"/>
      <c r="G223" s="12"/>
      <c r="H223" s="154"/>
      <c r="I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spans="1:207">
      <c r="A224" s="137"/>
      <c r="B224" s="123"/>
      <c r="C224" s="141"/>
      <c r="D224" s="12"/>
      <c r="E224" s="12"/>
      <c r="F224" s="12"/>
      <c r="G224" s="12"/>
      <c r="H224" s="154"/>
      <c r="I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spans="1:207">
      <c r="A225" s="137"/>
      <c r="B225" s="123"/>
      <c r="C225" s="141"/>
      <c r="D225" s="12"/>
      <c r="E225" s="12"/>
      <c r="F225" s="12"/>
      <c r="G225" s="12"/>
      <c r="H225" s="154"/>
      <c r="I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137"/>
      <c r="B226" s="123"/>
      <c r="C226" s="141"/>
      <c r="D226" s="12"/>
      <c r="E226" s="12"/>
      <c r="F226" s="12"/>
      <c r="G226" s="12"/>
      <c r="H226" s="154"/>
      <c r="I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spans="1:207">
      <c r="A227" s="137"/>
      <c r="B227" s="123"/>
      <c r="C227" s="141"/>
      <c r="D227" s="12"/>
      <c r="E227" s="12"/>
      <c r="F227" s="12"/>
      <c r="G227" s="12"/>
      <c r="H227" s="154"/>
      <c r="I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spans="1:207">
      <c r="A228" s="137"/>
      <c r="B228" s="123"/>
      <c r="C228" s="141"/>
      <c r="D228" s="12"/>
      <c r="E228" s="12"/>
      <c r="F228" s="12"/>
      <c r="G228" s="12"/>
      <c r="H228" s="154"/>
      <c r="I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spans="1:207">
      <c r="A229" s="137"/>
      <c r="B229" s="123"/>
      <c r="C229" s="141"/>
      <c r="D229" s="12"/>
      <c r="E229" s="12"/>
      <c r="F229" s="12"/>
      <c r="G229" s="12"/>
      <c r="H229" s="154"/>
      <c r="I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spans="1:207">
      <c r="A230" s="137"/>
      <c r="B230" s="123"/>
      <c r="C230" s="141"/>
      <c r="D230" s="12"/>
      <c r="E230" s="12"/>
      <c r="F230" s="12"/>
      <c r="G230" s="12"/>
      <c r="H230" s="154"/>
      <c r="I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spans="1:207">
      <c r="A231" s="137"/>
      <c r="B231" s="123"/>
      <c r="C231" s="141"/>
      <c r="D231" s="12"/>
      <c r="E231" s="12"/>
      <c r="F231" s="12"/>
      <c r="G231" s="12"/>
      <c r="H231" s="154"/>
      <c r="I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spans="1:207">
      <c r="A232" s="137"/>
      <c r="B232" s="123"/>
      <c r="C232" s="141"/>
      <c r="D232" s="12"/>
      <c r="E232" s="12"/>
      <c r="F232" s="12"/>
      <c r="G232" s="12"/>
      <c r="H232" s="154"/>
      <c r="I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spans="1:207">
      <c r="A233" s="137"/>
      <c r="B233" s="123"/>
      <c r="C233" s="141"/>
      <c r="D233" s="12"/>
      <c r="E233" s="12"/>
      <c r="F233" s="12"/>
      <c r="G233" s="12"/>
      <c r="H233" s="154"/>
      <c r="I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spans="1:207">
      <c r="A234" s="137"/>
      <c r="B234" s="123"/>
      <c r="C234" s="141"/>
      <c r="D234" s="12"/>
      <c r="E234" s="12"/>
      <c r="F234" s="12"/>
      <c r="G234" s="12"/>
      <c r="H234" s="154"/>
      <c r="I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spans="1:207">
      <c r="A235" s="137"/>
      <c r="B235" s="123"/>
      <c r="C235" s="141"/>
      <c r="D235" s="12"/>
      <c r="E235" s="12"/>
      <c r="F235" s="12"/>
      <c r="G235" s="12"/>
      <c r="H235" s="154"/>
      <c r="I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spans="1:207">
      <c r="A236" s="137"/>
      <c r="B236" s="123"/>
      <c r="C236" s="141"/>
      <c r="D236" s="12"/>
      <c r="E236" s="12"/>
      <c r="F236" s="12"/>
      <c r="G236" s="12"/>
      <c r="H236" s="154"/>
      <c r="I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spans="1:207">
      <c r="A237" s="137"/>
      <c r="B237" s="123"/>
      <c r="C237" s="141"/>
      <c r="D237" s="12"/>
      <c r="E237" s="12"/>
      <c r="F237" s="12"/>
      <c r="G237" s="12"/>
      <c r="H237" s="154"/>
      <c r="I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spans="1:207">
      <c r="A238" s="137"/>
      <c r="B238" s="123"/>
      <c r="C238" s="141"/>
      <c r="D238" s="12"/>
      <c r="E238" s="12"/>
      <c r="F238" s="12"/>
      <c r="G238" s="12"/>
      <c r="H238" s="154"/>
      <c r="I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spans="1:207">
      <c r="A239" s="137"/>
      <c r="B239" s="123"/>
      <c r="C239" s="141"/>
      <c r="D239" s="12"/>
      <c r="E239" s="12"/>
      <c r="F239" s="12"/>
      <c r="G239" s="12"/>
      <c r="H239" s="154"/>
      <c r="I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spans="1:207">
      <c r="A240" s="137"/>
      <c r="B240" s="123"/>
      <c r="C240" s="141"/>
      <c r="D240" s="12"/>
      <c r="E240" s="12"/>
      <c r="F240" s="12"/>
      <c r="G240" s="12"/>
      <c r="H240" s="154"/>
      <c r="I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spans="1:207">
      <c r="A241" s="137"/>
      <c r="B241" s="123"/>
      <c r="C241" s="141"/>
      <c r="D241" s="12"/>
      <c r="E241" s="12"/>
      <c r="F241" s="12"/>
      <c r="G241" s="12"/>
      <c r="H241" s="154"/>
      <c r="I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spans="1:207">
      <c r="A242" s="137"/>
      <c r="B242" s="123"/>
      <c r="C242" s="141"/>
      <c r="D242" s="12"/>
      <c r="E242" s="12"/>
      <c r="F242" s="12"/>
      <c r="G242" s="12"/>
      <c r="H242" s="154"/>
      <c r="I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spans="1:207">
      <c r="A243" s="137"/>
      <c r="B243" s="123"/>
      <c r="C243" s="141"/>
      <c r="D243" s="12"/>
      <c r="E243" s="12"/>
      <c r="F243" s="12"/>
      <c r="G243" s="12"/>
      <c r="H243" s="154"/>
      <c r="I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spans="1:207">
      <c r="A244" s="137"/>
      <c r="B244" s="123"/>
      <c r="C244" s="141"/>
      <c r="D244" s="12"/>
      <c r="E244" s="12"/>
      <c r="F244" s="12"/>
      <c r="G244" s="12"/>
      <c r="H244" s="154"/>
      <c r="I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spans="1:207">
      <c r="A245" s="137"/>
      <c r="B245" s="123"/>
      <c r="C245" s="141"/>
      <c r="D245" s="12"/>
      <c r="E245" s="12"/>
      <c r="F245" s="12"/>
      <c r="G245" s="12"/>
      <c r="H245" s="154"/>
      <c r="I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spans="1:207">
      <c r="A246" s="137"/>
      <c r="B246" s="123"/>
      <c r="C246" s="141"/>
      <c r="D246" s="12"/>
      <c r="E246" s="12"/>
      <c r="F246" s="12"/>
      <c r="G246" s="12"/>
      <c r="H246" s="154"/>
      <c r="I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spans="1:207">
      <c r="A247" s="137"/>
      <c r="B247" s="123"/>
      <c r="C247" s="141"/>
      <c r="D247" s="12"/>
      <c r="E247" s="12"/>
      <c r="F247" s="12"/>
      <c r="G247" s="12"/>
      <c r="H247" s="154"/>
      <c r="I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spans="1:207">
      <c r="A248" s="137"/>
      <c r="B248" s="123"/>
      <c r="C248" s="141"/>
      <c r="D248" s="12"/>
      <c r="E248" s="12"/>
      <c r="F248" s="12"/>
      <c r="G248" s="12"/>
      <c r="H248" s="154"/>
      <c r="I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spans="1:207">
      <c r="A249" s="137"/>
      <c r="B249" s="123"/>
      <c r="C249" s="141"/>
      <c r="D249" s="12"/>
      <c r="E249" s="12"/>
      <c r="F249" s="12"/>
      <c r="G249" s="12"/>
      <c r="H249" s="154"/>
      <c r="I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spans="1:207">
      <c r="A250" s="137"/>
      <c r="B250" s="123"/>
      <c r="C250" s="141"/>
      <c r="D250" s="12"/>
      <c r="E250" s="12"/>
      <c r="F250" s="12"/>
      <c r="G250" s="12"/>
      <c r="H250" s="154"/>
      <c r="I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spans="1:207">
      <c r="A251" s="137"/>
      <c r="B251" s="123"/>
      <c r="C251" s="141"/>
      <c r="D251" s="12"/>
      <c r="E251" s="12"/>
      <c r="F251" s="12"/>
      <c r="G251" s="12"/>
      <c r="H251" s="154"/>
      <c r="I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spans="1:207">
      <c r="A252" s="137"/>
      <c r="B252" s="123"/>
      <c r="C252" s="141"/>
      <c r="D252" s="12"/>
      <c r="E252" s="12"/>
      <c r="F252" s="12"/>
      <c r="G252" s="12"/>
      <c r="H252" s="154"/>
      <c r="I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spans="1:207">
      <c r="A253" s="137"/>
      <c r="B253" s="123"/>
      <c r="C253" s="141"/>
      <c r="D253" s="12"/>
      <c r="E253" s="12"/>
      <c r="F253" s="12"/>
      <c r="G253" s="12"/>
      <c r="H253" s="154"/>
      <c r="I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spans="1:207">
      <c r="A254" s="137"/>
      <c r="B254" s="123"/>
      <c r="C254" s="141"/>
      <c r="D254" s="12"/>
      <c r="E254" s="12"/>
      <c r="F254" s="12"/>
      <c r="G254" s="12"/>
      <c r="H254" s="154"/>
      <c r="I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spans="1:207">
      <c r="A255" s="137"/>
      <c r="B255" s="123"/>
      <c r="C255" s="141"/>
      <c r="D255" s="12"/>
      <c r="E255" s="12"/>
      <c r="F255" s="12"/>
      <c r="G255" s="12"/>
      <c r="H255" s="154"/>
      <c r="I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spans="1:207">
      <c r="A256" s="137"/>
      <c r="B256" s="123"/>
      <c r="C256" s="141"/>
      <c r="D256" s="12"/>
      <c r="E256" s="12"/>
      <c r="F256" s="12"/>
      <c r="G256" s="12"/>
      <c r="H256" s="154"/>
      <c r="I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spans="1:207">
      <c r="A257" s="137"/>
      <c r="B257" s="123"/>
      <c r="C257" s="141"/>
      <c r="D257" s="12"/>
      <c r="E257" s="12"/>
      <c r="F257" s="12"/>
      <c r="G257" s="12"/>
      <c r="H257" s="154"/>
      <c r="I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spans="1:207">
      <c r="A258" s="137"/>
      <c r="B258" s="123"/>
      <c r="C258" s="141"/>
      <c r="D258" s="12"/>
      <c r="E258" s="12"/>
      <c r="F258" s="12"/>
      <c r="G258" s="12"/>
      <c r="H258" s="154"/>
      <c r="I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spans="1:207">
      <c r="A259" s="137"/>
      <c r="B259" s="123"/>
      <c r="C259" s="141"/>
      <c r="D259" s="12"/>
      <c r="E259" s="12"/>
      <c r="F259" s="12"/>
      <c r="G259" s="12"/>
      <c r="H259" s="154"/>
      <c r="I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spans="1:207">
      <c r="A260" s="137"/>
      <c r="B260" s="123"/>
      <c r="C260" s="141"/>
      <c r="D260" s="12"/>
      <c r="E260" s="12"/>
      <c r="F260" s="12"/>
      <c r="G260" s="12"/>
      <c r="H260" s="154"/>
      <c r="I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spans="1:207">
      <c r="A261" s="137"/>
      <c r="B261" s="123"/>
      <c r="C261" s="141"/>
      <c r="D261" s="12"/>
      <c r="E261" s="12"/>
      <c r="F261" s="12"/>
      <c r="G261" s="12"/>
      <c r="H261" s="154"/>
      <c r="I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spans="1:207">
      <c r="A262" s="137"/>
      <c r="B262" s="123"/>
      <c r="C262" s="141"/>
      <c r="D262" s="12"/>
      <c r="E262" s="12"/>
      <c r="F262" s="12"/>
      <c r="G262" s="12"/>
      <c r="H262" s="154"/>
      <c r="I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spans="1:207">
      <c r="A263" s="137"/>
      <c r="B263" s="123"/>
      <c r="C263" s="141"/>
      <c r="D263" s="12"/>
      <c r="E263" s="12"/>
      <c r="F263" s="12"/>
      <c r="G263" s="12"/>
      <c r="H263" s="154"/>
      <c r="I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spans="1:207">
      <c r="A264" s="137"/>
      <c r="B264" s="123"/>
      <c r="C264" s="141"/>
      <c r="D264" s="12"/>
      <c r="E264" s="12"/>
      <c r="F264" s="12"/>
      <c r="G264" s="12"/>
      <c r="H264" s="154"/>
      <c r="I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spans="1:207">
      <c r="A265" s="137"/>
      <c r="B265" s="123"/>
      <c r="C265" s="141"/>
      <c r="D265" s="12"/>
      <c r="E265" s="12"/>
      <c r="F265" s="12"/>
      <c r="G265" s="12"/>
      <c r="H265" s="154"/>
      <c r="I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spans="1:207">
      <c r="A266" s="137"/>
      <c r="B266" s="123"/>
      <c r="C266" s="141"/>
      <c r="D266" s="12"/>
      <c r="E266" s="12"/>
      <c r="F266" s="12"/>
      <c r="G266" s="12"/>
      <c r="H266" s="154"/>
      <c r="I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spans="1:207">
      <c r="A267" s="137"/>
      <c r="B267" s="123"/>
      <c r="C267" s="141"/>
      <c r="D267" s="12"/>
      <c r="E267" s="12"/>
      <c r="F267" s="12"/>
      <c r="G267" s="12"/>
      <c r="H267" s="154"/>
      <c r="I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spans="1:207">
      <c r="A268" s="137"/>
      <c r="B268" s="123"/>
      <c r="C268" s="141"/>
      <c r="D268" s="12"/>
      <c r="E268" s="12"/>
      <c r="F268" s="12"/>
      <c r="G268" s="12"/>
      <c r="H268" s="154"/>
      <c r="I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spans="1:207">
      <c r="A269" s="137"/>
      <c r="B269" s="123"/>
      <c r="C269" s="141"/>
      <c r="D269" s="12"/>
      <c r="E269" s="12"/>
      <c r="F269" s="12"/>
      <c r="G269" s="12"/>
      <c r="H269" s="154"/>
      <c r="I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spans="1:207">
      <c r="A270" s="137"/>
      <c r="B270" s="123"/>
      <c r="C270" s="141"/>
      <c r="D270" s="12"/>
      <c r="E270" s="12"/>
      <c r="F270" s="12"/>
      <c r="G270" s="12"/>
      <c r="H270" s="154"/>
      <c r="I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spans="1:207">
      <c r="A271" s="137"/>
      <c r="B271" s="123"/>
      <c r="C271" s="141"/>
      <c r="D271" s="12"/>
      <c r="E271" s="12"/>
      <c r="F271" s="12"/>
      <c r="G271" s="12"/>
      <c r="H271" s="154"/>
      <c r="I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spans="1:207">
      <c r="A272" s="137"/>
      <c r="B272" s="123"/>
      <c r="C272" s="141"/>
      <c r="D272" s="12"/>
      <c r="E272" s="12"/>
      <c r="F272" s="12"/>
      <c r="G272" s="12"/>
      <c r="H272" s="154"/>
      <c r="I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spans="1:207">
      <c r="A273" s="137"/>
      <c r="B273" s="123"/>
      <c r="C273" s="141"/>
      <c r="D273" s="12"/>
      <c r="E273" s="12"/>
      <c r="F273" s="12"/>
      <c r="G273" s="12"/>
      <c r="H273" s="154"/>
      <c r="I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spans="1:207">
      <c r="A274" s="137"/>
      <c r="B274" s="123"/>
      <c r="C274" s="141"/>
      <c r="D274" s="12"/>
      <c r="E274" s="12"/>
      <c r="F274" s="12"/>
      <c r="G274" s="12"/>
      <c r="H274" s="154"/>
      <c r="I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spans="1:207">
      <c r="A275" s="137"/>
      <c r="B275" s="123"/>
      <c r="C275" s="141"/>
      <c r="D275" s="12"/>
      <c r="E275" s="12"/>
      <c r="F275" s="12"/>
      <c r="G275" s="12"/>
      <c r="H275" s="154"/>
      <c r="I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spans="1:207">
      <c r="A276" s="137"/>
      <c r="B276" s="123"/>
      <c r="C276" s="141"/>
      <c r="D276" s="12"/>
      <c r="E276" s="12"/>
      <c r="F276" s="12"/>
      <c r="G276" s="12"/>
      <c r="H276" s="154"/>
      <c r="I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spans="1:207">
      <c r="A277" s="137"/>
      <c r="B277" s="123"/>
      <c r="C277" s="141"/>
      <c r="D277" s="12"/>
      <c r="E277" s="12"/>
      <c r="F277" s="12"/>
      <c r="G277" s="12"/>
      <c r="H277" s="154"/>
      <c r="I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spans="1:207">
      <c r="A278" s="137"/>
      <c r="B278" s="123"/>
      <c r="C278" s="141"/>
      <c r="D278" s="12"/>
      <c r="E278" s="12"/>
      <c r="F278" s="12"/>
      <c r="G278" s="12"/>
      <c r="H278" s="154"/>
      <c r="I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spans="1:207">
      <c r="A279" s="137"/>
      <c r="B279" s="123"/>
      <c r="C279" s="141"/>
      <c r="D279" s="12"/>
      <c r="E279" s="12"/>
      <c r="F279" s="12"/>
      <c r="G279" s="12"/>
      <c r="H279" s="154"/>
      <c r="I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spans="1:207">
      <c r="A280" s="137"/>
      <c r="B280" s="123"/>
      <c r="C280" s="141"/>
      <c r="D280" s="12"/>
      <c r="E280" s="12"/>
      <c r="F280" s="12"/>
      <c r="G280" s="12"/>
      <c r="H280" s="154"/>
      <c r="I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spans="1:207">
      <c r="A281" s="137"/>
      <c r="B281" s="123"/>
      <c r="C281" s="141"/>
      <c r="D281" s="12"/>
      <c r="E281" s="12"/>
      <c r="F281" s="12"/>
      <c r="G281" s="12"/>
      <c r="H281" s="154"/>
      <c r="I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spans="1:207">
      <c r="A282" s="137"/>
      <c r="B282" s="123"/>
      <c r="C282" s="141"/>
      <c r="D282" s="12"/>
      <c r="E282" s="12"/>
      <c r="F282" s="12"/>
      <c r="G282" s="12"/>
      <c r="H282" s="154"/>
      <c r="I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spans="1:207">
      <c r="A283" s="137"/>
      <c r="B283" s="123"/>
      <c r="C283" s="141"/>
      <c r="D283" s="12"/>
      <c r="E283" s="12"/>
      <c r="F283" s="12"/>
      <c r="G283" s="12"/>
      <c r="H283" s="154"/>
      <c r="I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spans="1:207">
      <c r="A284" s="137"/>
      <c r="B284" s="123"/>
      <c r="C284" s="141"/>
      <c r="D284" s="12"/>
      <c r="E284" s="12"/>
      <c r="F284" s="12"/>
      <c r="G284" s="12"/>
      <c r="H284" s="154"/>
      <c r="I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spans="1:207">
      <c r="A285" s="137"/>
      <c r="B285" s="123"/>
      <c r="C285" s="141"/>
      <c r="D285" s="12"/>
      <c r="E285" s="12"/>
      <c r="F285" s="12"/>
      <c r="G285" s="12"/>
      <c r="H285" s="154"/>
      <c r="I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spans="1:207">
      <c r="A286" s="137"/>
      <c r="B286" s="123"/>
      <c r="C286" s="141"/>
      <c r="D286" s="12"/>
      <c r="E286" s="12"/>
      <c r="F286" s="12"/>
      <c r="G286" s="12"/>
      <c r="H286" s="154"/>
      <c r="I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spans="1:207">
      <c r="A287" s="137"/>
      <c r="B287" s="123"/>
      <c r="C287" s="141"/>
      <c r="D287" s="12"/>
      <c r="E287" s="12"/>
      <c r="F287" s="12"/>
      <c r="G287" s="12"/>
      <c r="H287" s="154"/>
      <c r="I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spans="1:207">
      <c r="A288" s="137"/>
      <c r="B288" s="123"/>
      <c r="C288" s="141"/>
      <c r="D288" s="12"/>
      <c r="E288" s="12"/>
      <c r="F288" s="12"/>
      <c r="G288" s="12"/>
      <c r="H288" s="154"/>
      <c r="I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spans="1:207">
      <c r="A289" s="137"/>
      <c r="B289" s="123"/>
      <c r="C289" s="141"/>
      <c r="D289" s="12"/>
      <c r="E289" s="12"/>
      <c r="F289" s="12"/>
      <c r="G289" s="12"/>
      <c r="H289" s="154"/>
      <c r="I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spans="1:207">
      <c r="A290" s="137"/>
      <c r="B290" s="123"/>
      <c r="C290" s="141"/>
      <c r="D290" s="12"/>
      <c r="E290" s="12"/>
      <c r="F290" s="12"/>
      <c r="G290" s="12"/>
      <c r="H290" s="154"/>
      <c r="I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spans="1:207">
      <c r="A291" s="137"/>
      <c r="B291" s="123"/>
      <c r="C291" s="141"/>
      <c r="D291" s="12"/>
      <c r="E291" s="12"/>
      <c r="F291" s="12"/>
      <c r="G291" s="12"/>
      <c r="H291" s="154"/>
      <c r="I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spans="1:207">
      <c r="A292" s="137"/>
      <c r="B292" s="123"/>
      <c r="C292" s="141"/>
      <c r="D292" s="12"/>
      <c r="E292" s="12"/>
      <c r="F292" s="12"/>
      <c r="G292" s="12"/>
      <c r="H292" s="154"/>
      <c r="I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spans="1:207">
      <c r="A293" s="137"/>
      <c r="B293" s="123"/>
      <c r="C293" s="141"/>
      <c r="D293" s="12"/>
      <c r="E293" s="12"/>
      <c r="F293" s="12"/>
      <c r="G293" s="12"/>
      <c r="H293" s="154"/>
      <c r="I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spans="1:207">
      <c r="A294" s="137"/>
      <c r="B294" s="123"/>
      <c r="C294" s="141"/>
      <c r="D294" s="12"/>
      <c r="E294" s="12"/>
      <c r="F294" s="12"/>
      <c r="G294" s="12"/>
      <c r="H294" s="154"/>
      <c r="I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spans="1:207">
      <c r="A295" s="137"/>
      <c r="B295" s="123"/>
      <c r="C295" s="141"/>
      <c r="D295" s="12"/>
      <c r="E295" s="12"/>
      <c r="F295" s="12"/>
      <c r="G295" s="12"/>
      <c r="H295" s="154"/>
      <c r="I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spans="1:207">
      <c r="A296" s="137"/>
      <c r="B296" s="123"/>
      <c r="C296" s="141"/>
      <c r="D296" s="12"/>
      <c r="E296" s="12"/>
      <c r="F296" s="12"/>
      <c r="G296" s="12"/>
      <c r="H296" s="154"/>
      <c r="I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spans="1:207">
      <c r="A297" s="137"/>
      <c r="B297" s="123"/>
      <c r="C297" s="141"/>
      <c r="D297" s="12"/>
      <c r="E297" s="12"/>
      <c r="F297" s="12"/>
      <c r="G297" s="12"/>
      <c r="H297" s="154"/>
      <c r="I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spans="1:207">
      <c r="A298" s="137"/>
      <c r="B298" s="123"/>
      <c r="C298" s="141"/>
      <c r="D298" s="12"/>
      <c r="E298" s="12"/>
      <c r="F298" s="12"/>
      <c r="G298" s="12"/>
      <c r="H298" s="154"/>
      <c r="I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spans="1:207">
      <c r="A299" s="137"/>
      <c r="B299" s="123"/>
      <c r="C299" s="141"/>
      <c r="D299" s="12"/>
      <c r="E299" s="12"/>
      <c r="F299" s="12"/>
      <c r="G299" s="12"/>
      <c r="H299" s="154"/>
      <c r="I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spans="1:207">
      <c r="A300" s="137"/>
      <c r="B300" s="123"/>
      <c r="C300" s="141"/>
      <c r="D300" s="12"/>
      <c r="E300" s="12"/>
      <c r="F300" s="12"/>
      <c r="G300" s="12"/>
      <c r="H300" s="154"/>
      <c r="I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spans="1:207">
      <c r="A301" s="137"/>
      <c r="B301" s="123"/>
      <c r="C301" s="141"/>
      <c r="D301" s="12"/>
      <c r="E301" s="12"/>
      <c r="F301" s="12"/>
      <c r="G301" s="12"/>
      <c r="H301" s="154"/>
      <c r="I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spans="1:207">
      <c r="A302" s="137"/>
      <c r="B302" s="123"/>
      <c r="C302" s="141"/>
      <c r="D302" s="12"/>
      <c r="E302" s="12"/>
      <c r="F302" s="12"/>
      <c r="G302" s="12"/>
      <c r="H302" s="154"/>
      <c r="I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spans="1:207">
      <c r="A303" s="137"/>
      <c r="B303" s="123"/>
      <c r="C303" s="141"/>
      <c r="D303" s="12"/>
      <c r="E303" s="12"/>
      <c r="F303" s="12"/>
      <c r="G303" s="12"/>
      <c r="H303" s="154"/>
      <c r="I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spans="1:207">
      <c r="A304" s="137"/>
      <c r="B304" s="123"/>
      <c r="C304" s="141"/>
      <c r="D304" s="12"/>
      <c r="E304" s="12"/>
      <c r="F304" s="12"/>
      <c r="G304" s="12"/>
      <c r="H304" s="154"/>
      <c r="I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spans="1:207">
      <c r="A305" s="137"/>
      <c r="B305" s="123"/>
      <c r="C305" s="141"/>
      <c r="D305" s="12"/>
      <c r="E305" s="12"/>
      <c r="F305" s="12"/>
      <c r="G305" s="12"/>
      <c r="H305" s="154"/>
      <c r="I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spans="1:207">
      <c r="A306" s="137"/>
      <c r="B306" s="123"/>
      <c r="C306" s="141"/>
      <c r="D306" s="12"/>
      <c r="E306" s="12"/>
      <c r="F306" s="12"/>
      <c r="G306" s="12"/>
      <c r="H306" s="154"/>
      <c r="I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spans="1:207">
      <c r="A307" s="137"/>
      <c r="B307" s="123"/>
      <c r="C307" s="141"/>
      <c r="D307" s="12"/>
      <c r="E307" s="12"/>
      <c r="F307" s="12"/>
      <c r="G307" s="12"/>
      <c r="H307" s="154"/>
      <c r="I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spans="1:207">
      <c r="A308" s="137"/>
      <c r="B308" s="123"/>
      <c r="C308" s="141"/>
      <c r="D308" s="12"/>
      <c r="E308" s="12"/>
      <c r="F308" s="12"/>
      <c r="G308" s="12"/>
      <c r="H308" s="154"/>
      <c r="I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spans="1:207">
      <c r="A309" s="137"/>
      <c r="B309" s="123"/>
      <c r="C309" s="141"/>
      <c r="D309" s="12"/>
      <c r="E309" s="12"/>
      <c r="F309" s="12"/>
      <c r="G309" s="12"/>
      <c r="H309" s="154"/>
      <c r="I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spans="1:207">
      <c r="A310" s="137"/>
      <c r="B310" s="123"/>
      <c r="C310" s="141"/>
      <c r="D310" s="12"/>
      <c r="E310" s="12"/>
      <c r="F310" s="12"/>
      <c r="G310" s="12"/>
      <c r="H310" s="154"/>
      <c r="I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spans="1:207">
      <c r="A311" s="137"/>
      <c r="B311" s="123"/>
      <c r="C311" s="141"/>
      <c r="D311" s="12"/>
      <c r="E311" s="12"/>
      <c r="F311" s="12"/>
      <c r="G311" s="12"/>
      <c r="H311" s="154"/>
      <c r="I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spans="1:207">
      <c r="A312" s="137"/>
      <c r="B312" s="123"/>
      <c r="C312" s="141"/>
      <c r="D312" s="12"/>
      <c r="E312" s="12"/>
      <c r="F312" s="12"/>
      <c r="G312" s="12"/>
      <c r="H312" s="154"/>
      <c r="I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spans="1:207">
      <c r="A313" s="137"/>
      <c r="B313" s="123"/>
      <c r="C313" s="141"/>
      <c r="D313" s="12"/>
      <c r="E313" s="12"/>
      <c r="F313" s="12"/>
      <c r="G313" s="12"/>
      <c r="H313" s="154"/>
      <c r="I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spans="1:207">
      <c r="A314" s="137"/>
      <c r="B314" s="123"/>
      <c r="C314" s="141"/>
      <c r="D314" s="12"/>
      <c r="E314" s="12"/>
      <c r="F314" s="12"/>
      <c r="G314" s="12"/>
      <c r="H314" s="154"/>
      <c r="I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spans="1:207">
      <c r="A315" s="137"/>
      <c r="B315" s="123"/>
      <c r="C315" s="141"/>
      <c r="D315" s="12"/>
      <c r="E315" s="12"/>
      <c r="F315" s="12"/>
      <c r="G315" s="12"/>
      <c r="H315" s="154"/>
      <c r="I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spans="1:207">
      <c r="A316" s="137"/>
      <c r="B316" s="123"/>
      <c r="C316" s="141"/>
      <c r="D316" s="12"/>
      <c r="E316" s="12"/>
      <c r="F316" s="12"/>
      <c r="G316" s="12"/>
      <c r="H316" s="154"/>
      <c r="I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spans="1:207">
      <c r="A317" s="137"/>
      <c r="B317" s="123"/>
      <c r="C317" s="141"/>
      <c r="D317" s="12"/>
      <c r="E317" s="12"/>
      <c r="F317" s="12"/>
      <c r="G317" s="12"/>
      <c r="H317" s="154"/>
      <c r="I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spans="1:207">
      <c r="A318" s="137"/>
      <c r="B318" s="123"/>
      <c r="C318" s="141"/>
      <c r="D318" s="12"/>
      <c r="E318" s="12"/>
      <c r="F318" s="12"/>
      <c r="G318" s="12"/>
      <c r="H318" s="154"/>
      <c r="I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spans="1:207">
      <c r="A319" s="137"/>
      <c r="B319" s="123"/>
      <c r="C319" s="141"/>
      <c r="D319" s="12"/>
      <c r="E319" s="12"/>
      <c r="F319" s="12"/>
      <c r="G319" s="12"/>
      <c r="H319" s="154"/>
      <c r="I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spans="1:207">
      <c r="A320" s="137"/>
      <c r="B320" s="123"/>
      <c r="C320" s="141"/>
      <c r="D320" s="12"/>
      <c r="E320" s="12"/>
      <c r="F320" s="12"/>
      <c r="G320" s="12"/>
      <c r="H320" s="154"/>
      <c r="I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spans="1:207">
      <c r="A321" s="137"/>
      <c r="B321" s="123"/>
      <c r="C321" s="141"/>
      <c r="D321" s="12"/>
      <c r="E321" s="12"/>
      <c r="F321" s="12"/>
      <c r="G321" s="12"/>
      <c r="H321" s="154"/>
      <c r="I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spans="1:207">
      <c r="A322" s="137"/>
      <c r="B322" s="123"/>
      <c r="C322" s="141"/>
      <c r="D322" s="12"/>
      <c r="E322" s="12"/>
      <c r="F322" s="12"/>
      <c r="G322" s="12"/>
      <c r="H322" s="154"/>
      <c r="I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spans="1:207">
      <c r="A323" s="137"/>
      <c r="B323" s="123"/>
      <c r="C323" s="141"/>
      <c r="D323" s="12"/>
      <c r="E323" s="12"/>
      <c r="F323" s="12"/>
      <c r="G323" s="12"/>
      <c r="H323" s="154"/>
      <c r="I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spans="1:207">
      <c r="A324" s="137"/>
      <c r="B324" s="123"/>
      <c r="C324" s="141"/>
      <c r="D324" s="12"/>
      <c r="E324" s="12"/>
      <c r="F324" s="12"/>
      <c r="G324" s="12"/>
      <c r="H324" s="154"/>
      <c r="I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spans="1:207">
      <c r="A325" s="137"/>
      <c r="B325" s="123"/>
      <c r="C325" s="141"/>
      <c r="D325" s="12"/>
      <c r="E325" s="12"/>
      <c r="F325" s="12"/>
      <c r="G325" s="12"/>
      <c r="H325" s="154"/>
      <c r="I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137"/>
      <c r="B326" s="123"/>
      <c r="C326" s="141"/>
      <c r="D326" s="12"/>
      <c r="E326" s="12"/>
      <c r="F326" s="12"/>
      <c r="G326" s="12"/>
      <c r="H326" s="154"/>
      <c r="I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spans="1:207">
      <c r="A327" s="137"/>
      <c r="B327" s="123"/>
      <c r="C327" s="141"/>
      <c r="D327" s="12"/>
      <c r="E327" s="12"/>
      <c r="F327" s="12"/>
      <c r="G327" s="12"/>
      <c r="H327" s="154"/>
      <c r="I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137"/>
      <c r="B328" s="123"/>
      <c r="C328" s="141"/>
      <c r="D328" s="12"/>
      <c r="E328" s="12"/>
      <c r="F328" s="12"/>
      <c r="G328" s="12"/>
      <c r="H328" s="154"/>
      <c r="I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spans="1:207">
      <c r="A329" s="137"/>
      <c r="B329" s="123"/>
      <c r="C329" s="141"/>
      <c r="D329" s="12"/>
      <c r="E329" s="12"/>
      <c r="F329" s="12"/>
      <c r="G329" s="12"/>
      <c r="H329" s="154"/>
      <c r="I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spans="1:207">
      <c r="A330" s="137"/>
      <c r="B330" s="123"/>
      <c r="C330" s="141"/>
      <c r="D330" s="12"/>
      <c r="E330" s="12"/>
      <c r="F330" s="12"/>
      <c r="G330" s="12"/>
      <c r="H330" s="154"/>
      <c r="I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spans="1:207">
      <c r="A331" s="137"/>
      <c r="B331" s="123"/>
      <c r="C331" s="141"/>
      <c r="D331" s="12"/>
      <c r="E331" s="12"/>
      <c r="F331" s="12"/>
      <c r="G331" s="12"/>
      <c r="H331" s="154"/>
      <c r="I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spans="1:207">
      <c r="A332" s="137"/>
      <c r="B332" s="123"/>
      <c r="C332" s="141"/>
      <c r="D332" s="12"/>
      <c r="E332" s="12"/>
      <c r="F332" s="12"/>
      <c r="G332" s="12"/>
      <c r="H332" s="154"/>
      <c r="I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spans="1:207">
      <c r="A333" s="137"/>
      <c r="B333" s="123"/>
      <c r="C333" s="141"/>
      <c r="D333" s="12"/>
      <c r="E333" s="12"/>
      <c r="F333" s="12"/>
      <c r="G333" s="12"/>
      <c r="H333" s="154"/>
      <c r="I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spans="1:207">
      <c r="A334" s="137"/>
      <c r="B334" s="123"/>
      <c r="C334" s="141"/>
      <c r="D334" s="12"/>
      <c r="E334" s="12"/>
      <c r="F334" s="12"/>
      <c r="G334" s="12"/>
      <c r="H334" s="154"/>
      <c r="I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spans="1:207">
      <c r="A335" s="137"/>
      <c r="B335" s="123"/>
      <c r="C335" s="141"/>
      <c r="D335" s="12"/>
      <c r="E335" s="12"/>
      <c r="F335" s="12"/>
      <c r="G335" s="12"/>
      <c r="H335" s="154"/>
      <c r="I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spans="1:207">
      <c r="A336" s="137"/>
      <c r="B336" s="123"/>
      <c r="C336" s="141"/>
      <c r="D336" s="12"/>
      <c r="E336" s="12"/>
      <c r="F336" s="12"/>
      <c r="G336" s="12"/>
      <c r="H336" s="154"/>
      <c r="I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spans="1:207">
      <c r="A337" s="137"/>
      <c r="B337" s="123"/>
      <c r="C337" s="141"/>
      <c r="D337" s="12"/>
      <c r="E337" s="12"/>
      <c r="F337" s="12"/>
      <c r="G337" s="12"/>
      <c r="H337" s="154"/>
      <c r="I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spans="1:207">
      <c r="A338" s="137"/>
      <c r="B338" s="123"/>
      <c r="C338" s="141"/>
      <c r="D338" s="12"/>
      <c r="E338" s="12"/>
      <c r="F338" s="12"/>
      <c r="G338" s="12"/>
      <c r="H338" s="154"/>
      <c r="I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spans="1:207">
      <c r="A339" s="137"/>
      <c r="B339" s="123"/>
      <c r="C339" s="141"/>
      <c r="D339" s="12"/>
      <c r="E339" s="12"/>
      <c r="F339" s="12"/>
      <c r="G339" s="12"/>
      <c r="H339" s="154"/>
      <c r="I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spans="1:207">
      <c r="A340" s="137"/>
      <c r="B340" s="123"/>
      <c r="C340" s="141"/>
      <c r="D340" s="12"/>
      <c r="E340" s="12"/>
      <c r="F340" s="12"/>
      <c r="G340" s="12"/>
      <c r="H340" s="154"/>
      <c r="I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spans="1:207">
      <c r="A341" s="137"/>
      <c r="B341" s="123"/>
      <c r="C341" s="141"/>
      <c r="D341" s="12"/>
      <c r="E341" s="12"/>
      <c r="F341" s="12"/>
      <c r="G341" s="12"/>
      <c r="H341" s="154"/>
      <c r="I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spans="1:207">
      <c r="A342" s="137"/>
      <c r="B342" s="123"/>
      <c r="C342" s="141"/>
      <c r="D342" s="12"/>
      <c r="E342" s="12"/>
      <c r="F342" s="12"/>
      <c r="G342" s="12"/>
      <c r="H342" s="154"/>
      <c r="I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spans="1:207">
      <c r="A343" s="137"/>
      <c r="B343" s="123"/>
      <c r="C343" s="141"/>
      <c r="D343" s="12"/>
      <c r="E343" s="12"/>
      <c r="F343" s="12"/>
      <c r="G343" s="12"/>
      <c r="H343" s="154"/>
      <c r="I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spans="1:207">
      <c r="A344" s="137"/>
      <c r="B344" s="123"/>
      <c r="C344" s="141"/>
      <c r="D344" s="12"/>
      <c r="E344" s="12"/>
      <c r="F344" s="12"/>
      <c r="G344" s="12"/>
      <c r="H344" s="154"/>
      <c r="I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137"/>
      <c r="B345" s="123"/>
      <c r="C345" s="141"/>
      <c r="D345" s="12"/>
      <c r="E345" s="12"/>
      <c r="F345" s="12"/>
      <c r="G345" s="12"/>
      <c r="H345" s="154"/>
      <c r="I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137"/>
      <c r="B346" s="123"/>
      <c r="C346" s="141"/>
      <c r="D346" s="12"/>
      <c r="E346" s="12"/>
      <c r="F346" s="12"/>
      <c r="G346" s="12"/>
      <c r="H346" s="154"/>
      <c r="I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137"/>
      <c r="B347" s="123"/>
      <c r="C347" s="141"/>
      <c r="D347" s="12"/>
      <c r="E347" s="12"/>
      <c r="F347" s="12"/>
      <c r="G347" s="12"/>
      <c r="H347" s="154"/>
      <c r="I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137"/>
      <c r="B348" s="123"/>
      <c r="C348" s="141"/>
      <c r="D348" s="12"/>
      <c r="E348" s="12"/>
      <c r="F348" s="12"/>
      <c r="G348" s="12"/>
      <c r="H348" s="154"/>
      <c r="I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137"/>
      <c r="B349" s="123"/>
      <c r="C349" s="141"/>
      <c r="D349" s="12"/>
      <c r="E349" s="12"/>
      <c r="F349" s="12"/>
      <c r="G349" s="12"/>
      <c r="H349" s="154"/>
      <c r="I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137"/>
      <c r="B350" s="123"/>
      <c r="C350" s="141"/>
      <c r="D350" s="12"/>
      <c r="E350" s="12"/>
      <c r="F350" s="12"/>
      <c r="G350" s="12"/>
      <c r="H350" s="154"/>
      <c r="I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137"/>
      <c r="B351" s="123"/>
      <c r="C351" s="141"/>
      <c r="D351" s="12"/>
      <c r="E351" s="12"/>
      <c r="F351" s="12"/>
      <c r="G351" s="12"/>
      <c r="H351" s="154"/>
      <c r="I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137"/>
      <c r="B352" s="123"/>
      <c r="C352" s="141"/>
      <c r="D352" s="12"/>
      <c r="E352" s="12"/>
      <c r="F352" s="12"/>
      <c r="G352" s="12"/>
      <c r="H352" s="154"/>
      <c r="I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137"/>
      <c r="B353" s="123"/>
      <c r="C353" s="141"/>
      <c r="D353" s="12"/>
      <c r="E353" s="12"/>
      <c r="F353" s="12"/>
      <c r="G353" s="12"/>
      <c r="H353" s="154"/>
      <c r="I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137"/>
      <c r="B354" s="123"/>
      <c r="C354" s="141"/>
      <c r="D354" s="12"/>
      <c r="E354" s="12"/>
      <c r="F354" s="12"/>
      <c r="G354" s="12"/>
      <c r="H354" s="154"/>
      <c r="I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137"/>
      <c r="B355" s="123"/>
      <c r="C355" s="141"/>
      <c r="D355" s="12"/>
      <c r="E355" s="12"/>
      <c r="F355" s="12"/>
      <c r="G355" s="12"/>
      <c r="H355" s="154"/>
      <c r="I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137"/>
      <c r="B356" s="123"/>
      <c r="C356" s="141"/>
      <c r="D356" s="12"/>
      <c r="E356" s="12"/>
      <c r="F356" s="12"/>
      <c r="G356" s="12"/>
      <c r="H356" s="154"/>
      <c r="I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137"/>
      <c r="B357" s="123"/>
      <c r="C357" s="141"/>
      <c r="D357" s="12"/>
      <c r="E357" s="12"/>
      <c r="F357" s="12"/>
      <c r="G357" s="12"/>
      <c r="H357" s="154"/>
      <c r="I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137"/>
      <c r="B358" s="123"/>
      <c r="C358" s="141"/>
      <c r="D358" s="12"/>
      <c r="E358" s="12"/>
      <c r="F358" s="12"/>
      <c r="G358" s="12"/>
      <c r="H358" s="154"/>
      <c r="I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137"/>
      <c r="B359" s="123"/>
      <c r="C359" s="141"/>
      <c r="D359" s="12"/>
      <c r="E359" s="12"/>
      <c r="F359" s="12"/>
      <c r="G359" s="12"/>
      <c r="H359" s="154"/>
      <c r="I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137"/>
      <c r="B360" s="123"/>
      <c r="C360" s="141"/>
      <c r="D360" s="12"/>
      <c r="E360" s="12"/>
      <c r="F360" s="12"/>
      <c r="G360" s="12"/>
      <c r="H360" s="154"/>
      <c r="I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spans="1:207">
      <c r="A361" s="137"/>
      <c r="B361" s="123"/>
      <c r="C361" s="141"/>
      <c r="D361" s="12"/>
      <c r="E361" s="12"/>
      <c r="F361" s="12"/>
      <c r="G361" s="12"/>
      <c r="H361" s="154"/>
      <c r="I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137"/>
      <c r="B362" s="123"/>
      <c r="C362" s="141"/>
      <c r="D362" s="12"/>
      <c r="E362" s="12"/>
      <c r="F362" s="12"/>
      <c r="G362" s="12"/>
      <c r="H362" s="154"/>
      <c r="I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spans="1:207">
      <c r="A363" s="137"/>
      <c r="B363" s="123"/>
      <c r="C363" s="141"/>
      <c r="D363" s="12"/>
      <c r="E363" s="12"/>
      <c r="F363" s="12"/>
      <c r="G363" s="12"/>
      <c r="H363" s="154"/>
      <c r="I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spans="1:207">
      <c r="A364" s="137"/>
      <c r="B364" s="123"/>
      <c r="C364" s="141"/>
      <c r="D364" s="12"/>
      <c r="E364" s="12"/>
      <c r="F364" s="12"/>
      <c r="G364" s="12"/>
      <c r="H364" s="154"/>
      <c r="I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spans="1:207">
      <c r="A365" s="137"/>
      <c r="B365" s="123"/>
      <c r="C365" s="141"/>
      <c r="D365" s="12"/>
      <c r="E365" s="12"/>
      <c r="F365" s="12"/>
      <c r="G365" s="12"/>
      <c r="H365" s="154"/>
      <c r="I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137"/>
      <c r="B366" s="123"/>
      <c r="C366" s="141"/>
      <c r="D366" s="12"/>
      <c r="E366" s="12"/>
      <c r="F366" s="12"/>
      <c r="G366" s="12"/>
      <c r="H366" s="154"/>
      <c r="I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spans="1:207">
      <c r="A367" s="137"/>
      <c r="B367" s="123"/>
      <c r="C367" s="141"/>
      <c r="D367" s="12"/>
      <c r="E367" s="12"/>
      <c r="F367" s="12"/>
      <c r="G367" s="12"/>
      <c r="H367" s="154"/>
      <c r="I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137"/>
      <c r="B368" s="123"/>
      <c r="C368" s="141"/>
      <c r="D368" s="12"/>
      <c r="E368" s="12"/>
      <c r="F368" s="12"/>
      <c r="G368" s="12"/>
      <c r="H368" s="154"/>
      <c r="I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37"/>
      <c r="B369" s="123"/>
      <c r="C369" s="141"/>
      <c r="D369" s="12"/>
      <c r="E369" s="12"/>
      <c r="F369" s="12"/>
      <c r="G369" s="12"/>
      <c r="H369" s="154"/>
      <c r="I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37"/>
      <c r="B370" s="123"/>
      <c r="C370" s="141"/>
      <c r="D370" s="12"/>
      <c r="E370" s="12"/>
      <c r="F370" s="12"/>
      <c r="G370" s="12"/>
      <c r="H370" s="154"/>
      <c r="I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137"/>
      <c r="B371" s="123"/>
      <c r="C371" s="141"/>
      <c r="D371" s="12"/>
      <c r="E371" s="12"/>
      <c r="F371" s="12"/>
      <c r="G371" s="12"/>
      <c r="H371" s="154"/>
      <c r="I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37"/>
      <c r="B372" s="123"/>
      <c r="C372" s="141"/>
      <c r="D372" s="12"/>
      <c r="E372" s="12"/>
      <c r="F372" s="12"/>
      <c r="G372" s="12"/>
      <c r="H372" s="154"/>
      <c r="I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37"/>
      <c r="B373" s="123"/>
      <c r="C373" s="141"/>
      <c r="D373" s="12"/>
      <c r="E373" s="12"/>
      <c r="F373" s="12"/>
      <c r="G373" s="12"/>
      <c r="H373" s="154"/>
      <c r="I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37"/>
      <c r="B374" s="123"/>
      <c r="C374" s="141"/>
      <c r="D374" s="12"/>
      <c r="E374" s="12"/>
      <c r="F374" s="12"/>
      <c r="G374" s="12"/>
      <c r="H374" s="154"/>
      <c r="I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37"/>
      <c r="B375" s="123"/>
      <c r="C375" s="141"/>
      <c r="D375" s="12"/>
      <c r="E375" s="12"/>
      <c r="F375" s="12"/>
      <c r="G375" s="12"/>
      <c r="H375" s="154"/>
      <c r="I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37"/>
      <c r="B376" s="123"/>
      <c r="C376" s="141"/>
      <c r="D376" s="12"/>
      <c r="E376" s="12"/>
      <c r="F376" s="12"/>
      <c r="G376" s="12"/>
      <c r="H376" s="154"/>
      <c r="I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37"/>
      <c r="B377" s="123"/>
      <c r="C377" s="141"/>
      <c r="D377" s="12"/>
      <c r="E377" s="12"/>
      <c r="F377" s="12"/>
      <c r="G377" s="12"/>
      <c r="H377" s="154"/>
      <c r="I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37"/>
      <c r="B378" s="123"/>
      <c r="C378" s="141"/>
      <c r="D378" s="12"/>
      <c r="E378" s="12"/>
      <c r="F378" s="12"/>
      <c r="G378" s="12"/>
      <c r="H378" s="154"/>
      <c r="I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37"/>
      <c r="B379" s="123"/>
      <c r="C379" s="141"/>
      <c r="D379" s="12"/>
      <c r="E379" s="12"/>
      <c r="F379" s="12"/>
      <c r="G379" s="12"/>
      <c r="H379" s="154"/>
      <c r="I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37"/>
      <c r="B380" s="123"/>
      <c r="C380" s="141"/>
      <c r="D380" s="12"/>
      <c r="E380" s="12"/>
      <c r="F380" s="12"/>
      <c r="G380" s="12"/>
      <c r="H380" s="154"/>
      <c r="I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37"/>
      <c r="B381" s="123"/>
      <c r="C381" s="141"/>
      <c r="D381" s="12"/>
      <c r="E381" s="12"/>
      <c r="F381" s="12"/>
      <c r="G381" s="12"/>
      <c r="H381" s="154"/>
      <c r="I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37"/>
      <c r="B382" s="123"/>
      <c r="C382" s="141"/>
      <c r="D382" s="12"/>
      <c r="E382" s="12"/>
      <c r="F382" s="12"/>
      <c r="G382" s="12"/>
      <c r="H382" s="154"/>
      <c r="I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37"/>
      <c r="B383" s="123"/>
      <c r="C383" s="141"/>
      <c r="D383" s="12"/>
      <c r="E383" s="12"/>
      <c r="F383" s="12"/>
      <c r="G383" s="12"/>
      <c r="H383" s="154"/>
      <c r="I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37"/>
      <c r="B384" s="123"/>
      <c r="C384" s="141"/>
      <c r="D384" s="12"/>
      <c r="E384" s="12"/>
      <c r="F384" s="12"/>
      <c r="G384" s="12"/>
      <c r="H384" s="154"/>
      <c r="I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37"/>
      <c r="B385" s="123"/>
      <c r="C385" s="141"/>
      <c r="D385" s="12"/>
      <c r="E385" s="12"/>
      <c r="F385" s="12"/>
      <c r="G385" s="12"/>
      <c r="H385" s="154"/>
      <c r="I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37"/>
      <c r="B386" s="123"/>
      <c r="C386" s="141"/>
      <c r="D386" s="12"/>
      <c r="E386" s="12"/>
      <c r="F386" s="12"/>
      <c r="G386" s="12"/>
      <c r="H386" s="154"/>
      <c r="I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37"/>
      <c r="B387" s="123"/>
      <c r="C387" s="141"/>
      <c r="D387" s="12"/>
      <c r="E387" s="12"/>
      <c r="F387" s="12"/>
      <c r="G387" s="12"/>
      <c r="H387" s="154"/>
      <c r="I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37"/>
      <c r="B388" s="123"/>
      <c r="C388" s="141"/>
      <c r="D388" s="12"/>
      <c r="E388" s="12"/>
      <c r="F388" s="12"/>
      <c r="G388" s="12"/>
      <c r="H388" s="154"/>
      <c r="I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37"/>
      <c r="B389" s="123"/>
      <c r="C389" s="141"/>
      <c r="D389" s="12"/>
      <c r="E389" s="12"/>
      <c r="F389" s="12"/>
      <c r="G389" s="12"/>
      <c r="H389" s="154"/>
      <c r="I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37"/>
      <c r="B390" s="123"/>
      <c r="C390" s="141"/>
      <c r="D390" s="12"/>
      <c r="E390" s="12"/>
      <c r="F390" s="12"/>
      <c r="G390" s="12"/>
      <c r="H390" s="154"/>
      <c r="I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37"/>
      <c r="B391" s="123"/>
      <c r="C391" s="141"/>
      <c r="D391" s="12"/>
      <c r="E391" s="12"/>
      <c r="F391" s="12"/>
      <c r="G391" s="12"/>
      <c r="H391" s="154"/>
      <c r="I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37"/>
      <c r="B392" s="123"/>
      <c r="C392" s="141"/>
      <c r="D392" s="12"/>
      <c r="E392" s="12"/>
      <c r="F392" s="12"/>
      <c r="G392" s="12"/>
      <c r="H392" s="154"/>
      <c r="I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37"/>
      <c r="B393" s="123"/>
      <c r="C393" s="141"/>
      <c r="D393" s="12"/>
      <c r="E393" s="12"/>
      <c r="F393" s="12"/>
      <c r="G393" s="12"/>
      <c r="H393" s="154"/>
      <c r="I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37"/>
      <c r="B394" s="123"/>
      <c r="C394" s="141"/>
      <c r="D394" s="12"/>
      <c r="E394" s="12"/>
      <c r="F394" s="12"/>
      <c r="G394" s="12"/>
      <c r="H394" s="154"/>
      <c r="I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37"/>
      <c r="B395" s="123"/>
      <c r="C395" s="141"/>
      <c r="D395" s="12"/>
      <c r="E395" s="12"/>
      <c r="F395" s="12"/>
      <c r="G395" s="12"/>
      <c r="H395" s="154"/>
      <c r="I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37"/>
      <c r="B396" s="123"/>
      <c r="C396" s="141"/>
      <c r="D396" s="12"/>
      <c r="E396" s="12"/>
      <c r="F396" s="12"/>
      <c r="G396" s="12"/>
      <c r="H396" s="154"/>
      <c r="I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37"/>
      <c r="B397" s="123"/>
      <c r="C397" s="141"/>
      <c r="D397" s="12"/>
      <c r="E397" s="12"/>
      <c r="F397" s="12"/>
      <c r="G397" s="12"/>
      <c r="H397" s="154"/>
      <c r="I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37"/>
      <c r="B398" s="123"/>
      <c r="C398" s="141"/>
      <c r="D398" s="12"/>
      <c r="E398" s="12"/>
      <c r="F398" s="12"/>
      <c r="G398" s="12"/>
      <c r="H398" s="154"/>
      <c r="I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37"/>
      <c r="B399" s="123"/>
      <c r="C399" s="141"/>
      <c r="D399" s="12"/>
      <c r="E399" s="12"/>
      <c r="F399" s="12"/>
      <c r="G399" s="12"/>
      <c r="H399" s="154"/>
      <c r="I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137"/>
      <c r="B400" s="123"/>
      <c r="C400" s="141"/>
      <c r="D400" s="12"/>
      <c r="E400" s="12"/>
      <c r="F400" s="12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137"/>
      <c r="B401" s="123"/>
      <c r="C401" s="141"/>
      <c r="D401" s="12"/>
      <c r="E401" s="12"/>
      <c r="F401" s="12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137"/>
      <c r="B402" s="123"/>
      <c r="C402" s="141"/>
      <c r="D402" s="12"/>
      <c r="E402" s="12"/>
      <c r="F402" s="12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137"/>
      <c r="B403" s="123"/>
      <c r="C403" s="141"/>
      <c r="D403" s="12"/>
      <c r="E403" s="12"/>
      <c r="F403" s="12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137"/>
      <c r="B404" s="123"/>
      <c r="C404" s="141"/>
      <c r="D404" s="12"/>
      <c r="E404" s="12"/>
      <c r="F404" s="12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137"/>
      <c r="B405" s="123"/>
      <c r="C405" s="141"/>
      <c r="D405" s="12"/>
      <c r="E405" s="12"/>
      <c r="F405" s="12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137"/>
      <c r="B406" s="123"/>
      <c r="C406" s="141"/>
      <c r="D406" s="12"/>
      <c r="E406" s="12"/>
      <c r="F406" s="12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137"/>
      <c r="B407" s="123"/>
      <c r="C407" s="141"/>
      <c r="D407" s="12"/>
      <c r="E407" s="12"/>
      <c r="F407" s="12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137"/>
      <c r="B408" s="123"/>
      <c r="C408" s="141"/>
      <c r="D408" s="12"/>
      <c r="E408" s="12"/>
      <c r="F408" s="12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137"/>
      <c r="B409" s="123"/>
      <c r="C409" s="141"/>
      <c r="D409" s="12"/>
      <c r="E409" s="12"/>
      <c r="F409" s="12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137"/>
      <c r="B410" s="123"/>
      <c r="C410" s="141"/>
      <c r="D410" s="12"/>
      <c r="E410" s="12"/>
      <c r="F410" s="12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137"/>
      <c r="B411" s="123"/>
      <c r="C411" s="141"/>
      <c r="D411" s="12"/>
      <c r="E411" s="12"/>
      <c r="F411" s="12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137"/>
      <c r="B412" s="123"/>
      <c r="C412" s="141"/>
      <c r="D412" s="12"/>
      <c r="E412" s="12"/>
      <c r="F412" s="12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137"/>
      <c r="B413" s="123"/>
      <c r="C413" s="141"/>
      <c r="D413" s="12"/>
      <c r="E413" s="12"/>
      <c r="F413" s="12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137"/>
      <c r="B414" s="123"/>
      <c r="C414" s="141"/>
      <c r="D414" s="12"/>
      <c r="E414" s="12"/>
      <c r="F414" s="12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137"/>
      <c r="B415" s="123"/>
      <c r="C415" s="141"/>
      <c r="D415" s="12"/>
      <c r="E415" s="12"/>
      <c r="F415" s="12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137"/>
      <c r="B416" s="123"/>
      <c r="C416" s="141"/>
      <c r="D416" s="12"/>
      <c r="E416" s="12"/>
      <c r="F416" s="12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137"/>
      <c r="B417" s="123"/>
      <c r="C417" s="141"/>
      <c r="D417" s="12"/>
      <c r="E417" s="12"/>
      <c r="F417" s="12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137"/>
      <c r="B418" s="123"/>
      <c r="C418" s="141"/>
      <c r="D418" s="12"/>
      <c r="E418" s="12"/>
      <c r="F418" s="12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137"/>
      <c r="B419" s="123"/>
      <c r="C419" s="141"/>
      <c r="D419" s="12"/>
      <c r="E419" s="12"/>
      <c r="F419" s="12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137"/>
      <c r="B420" s="123"/>
      <c r="C420" s="141"/>
      <c r="D420" s="12"/>
      <c r="E420" s="12"/>
      <c r="F420" s="12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137"/>
      <c r="B421" s="123"/>
      <c r="C421" s="141"/>
      <c r="D421" s="12"/>
      <c r="E421" s="12"/>
      <c r="F421" s="12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137"/>
      <c r="B422" s="123"/>
      <c r="C422" s="141"/>
      <c r="D422" s="12"/>
      <c r="E422" s="12"/>
      <c r="F422" s="12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137"/>
      <c r="B423" s="123"/>
      <c r="C423" s="141"/>
      <c r="D423" s="12"/>
      <c r="E423" s="12"/>
      <c r="F423" s="12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137"/>
      <c r="B424" s="123"/>
      <c r="C424" s="141"/>
      <c r="D424" s="12"/>
      <c r="E424" s="12"/>
      <c r="F424" s="12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137"/>
      <c r="B425" s="123"/>
      <c r="C425" s="141"/>
      <c r="D425" s="12"/>
      <c r="E425" s="12"/>
      <c r="F425" s="12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137"/>
      <c r="B426" s="123"/>
      <c r="C426" s="141"/>
      <c r="D426" s="12"/>
      <c r="E426" s="12"/>
      <c r="F426" s="12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137"/>
      <c r="B427" s="123"/>
      <c r="C427" s="141"/>
      <c r="D427" s="12"/>
      <c r="E427" s="12"/>
      <c r="F427" s="12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137"/>
      <c r="B428" s="123"/>
      <c r="C428" s="141"/>
      <c r="D428" s="12"/>
      <c r="E428" s="12"/>
      <c r="F428" s="12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137"/>
      <c r="B429" s="123"/>
      <c r="C429" s="141"/>
      <c r="D429" s="12"/>
      <c r="E429" s="12"/>
      <c r="F429" s="12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137"/>
      <c r="B430" s="123"/>
      <c r="C430" s="141"/>
      <c r="D430" s="12"/>
      <c r="E430" s="12"/>
      <c r="F430" s="12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137"/>
      <c r="B431" s="123"/>
      <c r="C431" s="141"/>
      <c r="D431" s="12"/>
      <c r="E431" s="12"/>
      <c r="F431" s="12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137"/>
      <c r="B432" s="123"/>
      <c r="C432" s="141"/>
      <c r="D432" s="12"/>
      <c r="E432" s="12"/>
      <c r="F432" s="12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137"/>
      <c r="B433" s="123"/>
      <c r="C433" s="141"/>
      <c r="D433" s="12"/>
      <c r="E433" s="12"/>
      <c r="F433" s="12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137"/>
      <c r="B434" s="123"/>
      <c r="C434" s="141"/>
      <c r="D434" s="12"/>
      <c r="E434" s="12"/>
      <c r="F434" s="12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137"/>
      <c r="B435" s="123"/>
      <c r="C435" s="141"/>
      <c r="D435" s="12"/>
      <c r="E435" s="12"/>
      <c r="F435" s="12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137"/>
      <c r="B436" s="123"/>
      <c r="C436" s="141"/>
      <c r="D436" s="12"/>
      <c r="E436" s="12"/>
      <c r="F436" s="12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137"/>
      <c r="B437" s="123"/>
      <c r="C437" s="141"/>
      <c r="D437" s="12"/>
      <c r="E437" s="12"/>
      <c r="F437" s="12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137"/>
      <c r="B438" s="123"/>
      <c r="C438" s="141"/>
      <c r="D438" s="12"/>
      <c r="E438" s="12"/>
      <c r="F438" s="12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137"/>
      <c r="B439" s="123"/>
      <c r="C439" s="141"/>
      <c r="D439" s="12"/>
      <c r="E439" s="12"/>
      <c r="F439" s="12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137"/>
      <c r="B440" s="123"/>
      <c r="C440" s="141"/>
      <c r="D440" s="12"/>
      <c r="E440" s="12"/>
      <c r="F440" s="12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137"/>
      <c r="B441" s="123"/>
      <c r="C441" s="141"/>
      <c r="D441" s="12"/>
      <c r="E441" s="12"/>
      <c r="F441" s="12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137"/>
      <c r="B442" s="123"/>
      <c r="C442" s="141"/>
      <c r="D442" s="12"/>
      <c r="E442" s="12"/>
      <c r="F442" s="12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137"/>
      <c r="B443" s="123"/>
      <c r="C443" s="141"/>
      <c r="D443" s="12"/>
      <c r="E443" s="12"/>
      <c r="F443" s="12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137"/>
      <c r="B444" s="123"/>
      <c r="C444" s="141"/>
      <c r="D444" s="12"/>
      <c r="E444" s="12"/>
      <c r="F444" s="12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137"/>
      <c r="B445" s="123"/>
      <c r="C445" s="141"/>
      <c r="D445" s="12"/>
      <c r="E445" s="12"/>
      <c r="F445" s="12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137"/>
      <c r="B446" s="123"/>
      <c r="C446" s="141"/>
      <c r="D446" s="12"/>
      <c r="E446" s="12"/>
      <c r="F446" s="12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137"/>
      <c r="B447" s="123"/>
      <c r="C447" s="141"/>
      <c r="D447" s="12"/>
      <c r="E447" s="12"/>
      <c r="F447" s="12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137"/>
      <c r="B448" s="123"/>
      <c r="C448" s="141"/>
      <c r="D448" s="12"/>
      <c r="E448" s="12"/>
      <c r="F448" s="12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137"/>
      <c r="B449" s="123"/>
      <c r="C449" s="141"/>
      <c r="D449" s="12"/>
      <c r="E449" s="12"/>
      <c r="F449" s="12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137"/>
      <c r="B450" s="123"/>
      <c r="C450" s="141"/>
      <c r="D450" s="12"/>
      <c r="E450" s="12"/>
      <c r="F450" s="12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137"/>
      <c r="B451" s="123"/>
      <c r="C451" s="141"/>
      <c r="D451" s="12"/>
      <c r="E451" s="12"/>
      <c r="F451" s="12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137"/>
      <c r="B452" s="123"/>
      <c r="C452" s="141"/>
      <c r="D452" s="12"/>
      <c r="E452" s="12"/>
      <c r="F452" s="12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137"/>
      <c r="B453" s="123"/>
      <c r="C453" s="141"/>
      <c r="D453" s="12"/>
      <c r="E453" s="12"/>
      <c r="F453" s="12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137"/>
      <c r="B454" s="123"/>
      <c r="C454" s="141"/>
      <c r="D454" s="12"/>
      <c r="E454" s="12"/>
      <c r="F454" s="12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137"/>
      <c r="B455" s="123"/>
      <c r="C455" s="141"/>
      <c r="D455" s="12"/>
      <c r="E455" s="12"/>
      <c r="F455" s="12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137"/>
      <c r="B456" s="123"/>
      <c r="C456" s="141"/>
      <c r="D456" s="12"/>
      <c r="E456" s="12"/>
      <c r="F456" s="12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137"/>
      <c r="B457" s="123"/>
      <c r="C457" s="141"/>
      <c r="D457" s="12"/>
      <c r="E457" s="12"/>
      <c r="F457" s="12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137"/>
      <c r="B458" s="123"/>
      <c r="C458" s="141"/>
      <c r="D458" s="12"/>
      <c r="E458" s="12"/>
      <c r="F458" s="12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137"/>
      <c r="B459" s="123"/>
      <c r="C459" s="141"/>
      <c r="D459" s="12"/>
      <c r="E459" s="12"/>
      <c r="F459" s="12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137"/>
      <c r="B460" s="123"/>
      <c r="C460" s="141"/>
      <c r="D460" s="12"/>
      <c r="E460" s="12"/>
      <c r="F460" s="12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137"/>
      <c r="B461" s="123"/>
      <c r="C461" s="141"/>
      <c r="D461" s="12"/>
      <c r="E461" s="12"/>
      <c r="F461" s="12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137"/>
      <c r="B462" s="123"/>
      <c r="C462" s="141"/>
      <c r="D462" s="12"/>
      <c r="E462" s="12"/>
      <c r="F462" s="12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137"/>
      <c r="B463" s="123"/>
      <c r="C463" s="141"/>
      <c r="D463" s="12"/>
      <c r="E463" s="12"/>
      <c r="F463" s="12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137"/>
      <c r="B464" s="123"/>
      <c r="C464" s="141"/>
      <c r="D464" s="12"/>
      <c r="E464" s="12"/>
      <c r="F464" s="12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137"/>
      <c r="B465" s="123"/>
      <c r="C465" s="141"/>
      <c r="D465" s="12"/>
      <c r="E465" s="12"/>
      <c r="F465" s="12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137"/>
      <c r="B466" s="123"/>
      <c r="C466" s="141"/>
      <c r="D466" s="12"/>
      <c r="E466" s="12"/>
      <c r="F466" s="12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137"/>
      <c r="B467" s="123"/>
      <c r="C467" s="141"/>
      <c r="D467" s="12"/>
      <c r="E467" s="12"/>
      <c r="F467" s="12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137"/>
      <c r="B468" s="123"/>
      <c r="C468" s="141"/>
      <c r="D468" s="12"/>
      <c r="E468" s="12"/>
      <c r="F468" s="12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137"/>
      <c r="B469" s="123"/>
      <c r="C469" s="141"/>
      <c r="D469" s="12"/>
      <c r="E469" s="12"/>
      <c r="F469" s="12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137"/>
      <c r="B470" s="123"/>
      <c r="C470" s="141"/>
      <c r="D470" s="12"/>
      <c r="E470" s="12"/>
      <c r="F470" s="12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137"/>
      <c r="B471" s="123"/>
      <c r="C471" s="141"/>
      <c r="D471" s="12"/>
      <c r="E471" s="12"/>
      <c r="F471" s="12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137"/>
      <c r="B472" s="123"/>
      <c r="C472" s="141"/>
      <c r="D472" s="12"/>
      <c r="E472" s="12"/>
      <c r="F472" s="12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137"/>
      <c r="B473" s="123"/>
      <c r="C473" s="141"/>
      <c r="D473" s="12"/>
      <c r="E473" s="12"/>
      <c r="F473" s="12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137"/>
      <c r="B474" s="123"/>
      <c r="C474" s="141"/>
      <c r="D474" s="12"/>
      <c r="E474" s="12"/>
      <c r="F474" s="12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137"/>
      <c r="B475" s="123"/>
      <c r="C475" s="141"/>
      <c r="D475" s="12"/>
      <c r="E475" s="12"/>
      <c r="F475" s="12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137"/>
      <c r="B476" s="123"/>
      <c r="C476" s="141"/>
      <c r="D476" s="12"/>
      <c r="E476" s="12"/>
      <c r="F476" s="12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137"/>
      <c r="B477" s="123"/>
      <c r="C477" s="141"/>
      <c r="D477" s="12"/>
      <c r="E477" s="12"/>
      <c r="F477" s="12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137"/>
      <c r="B478" s="123"/>
      <c r="C478" s="141"/>
      <c r="D478" s="12"/>
      <c r="E478" s="12"/>
      <c r="F478" s="12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137"/>
      <c r="B479" s="123"/>
      <c r="C479" s="141"/>
      <c r="D479" s="12"/>
      <c r="E479" s="12"/>
      <c r="F479" s="12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137"/>
      <c r="B480" s="123"/>
      <c r="C480" s="141"/>
      <c r="D480" s="12"/>
      <c r="E480" s="12"/>
      <c r="F480" s="12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137"/>
      <c r="B481" s="123"/>
      <c r="C481" s="141"/>
      <c r="D481" s="12"/>
      <c r="E481" s="12"/>
      <c r="F481" s="12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482" s="5" customFormat="1" spans="1:207">
      <c r="A482" s="137"/>
      <c r="B482" s="123"/>
      <c r="C482" s="141"/>
      <c r="D482" s="12"/>
      <c r="E482" s="12"/>
      <c r="F482" s="12"/>
      <c r="G482" s="12"/>
      <c r="H482" s="154"/>
      <c r="I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</row>
    <row r="483" s="5" customFormat="1" spans="1:207">
      <c r="A483" s="137"/>
      <c r="B483" s="123"/>
      <c r="C483" s="141"/>
      <c r="D483" s="12"/>
      <c r="E483" s="12"/>
      <c r="F483" s="12"/>
      <c r="G483" s="12"/>
      <c r="H483" s="154"/>
      <c r="I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</row>
    <row r="484" s="5" customFormat="1" spans="1:207">
      <c r="A484" s="137"/>
      <c r="B484" s="123"/>
      <c r="C484" s="141"/>
      <c r="D484" s="12"/>
      <c r="E484" s="12"/>
      <c r="F484" s="12"/>
      <c r="G484" s="12"/>
      <c r="H484" s="154"/>
      <c r="I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</row>
    <row r="485" s="5" customFormat="1" spans="1:207">
      <c r="A485" s="137"/>
      <c r="B485" s="123"/>
      <c r="C485" s="141"/>
      <c r="D485" s="12"/>
      <c r="E485" s="12"/>
      <c r="F485" s="12"/>
      <c r="G485" s="12"/>
      <c r="H485" s="154"/>
      <c r="I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</row>
    <row r="486" s="5" customFormat="1" spans="1:207">
      <c r="A486" s="137"/>
      <c r="B486" s="123"/>
      <c r="C486" s="141"/>
      <c r="D486" s="12"/>
      <c r="E486" s="12"/>
      <c r="F486" s="12"/>
      <c r="G486" s="12"/>
      <c r="H486" s="154"/>
      <c r="I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</row>
    <row r="487" s="5" customFormat="1" spans="1:207">
      <c r="A487" s="137"/>
      <c r="B487" s="123"/>
      <c r="C487" s="141"/>
      <c r="D487" s="12"/>
      <c r="E487" s="12"/>
      <c r="F487" s="12"/>
      <c r="G487" s="12"/>
      <c r="H487" s="154"/>
      <c r="I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</row>
    <row r="488" s="5" customFormat="1" spans="1:207">
      <c r="A488" s="137"/>
      <c r="B488" s="123"/>
      <c r="C488" s="141"/>
      <c r="D488" s="12"/>
      <c r="E488" s="12"/>
      <c r="F488" s="12"/>
      <c r="G488" s="12"/>
      <c r="H488" s="154"/>
      <c r="I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</row>
    <row r="489" s="5" customFormat="1" spans="1:207">
      <c r="A489" s="137"/>
      <c r="B489" s="123"/>
      <c r="C489" s="141"/>
      <c r="D489" s="12"/>
      <c r="E489" s="12"/>
      <c r="F489" s="12"/>
      <c r="G489" s="12"/>
      <c r="H489" s="154"/>
      <c r="I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</row>
    <row r="490" s="5" customFormat="1" spans="1:207">
      <c r="A490" s="137"/>
      <c r="B490" s="123"/>
      <c r="C490" s="141"/>
      <c r="D490" s="12"/>
      <c r="E490" s="12"/>
      <c r="F490" s="12"/>
      <c r="G490" s="12"/>
      <c r="H490" s="154"/>
      <c r="I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</row>
    <row r="491" s="5" customFormat="1" spans="1:207">
      <c r="A491" s="137"/>
      <c r="B491" s="123"/>
      <c r="C491" s="141"/>
      <c r="D491" s="12"/>
      <c r="E491" s="12"/>
      <c r="F491" s="12"/>
      <c r="G491" s="12"/>
      <c r="H491" s="154"/>
      <c r="I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</row>
    <row r="492" s="5" customFormat="1" spans="1:207">
      <c r="A492" s="137"/>
      <c r="B492" s="123"/>
      <c r="C492" s="141"/>
      <c r="D492" s="12"/>
      <c r="E492" s="12"/>
      <c r="F492" s="12"/>
      <c r="G492" s="12"/>
      <c r="H492" s="154"/>
      <c r="I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</row>
    <row r="493" s="5" customFormat="1" spans="1:207">
      <c r="A493" s="137"/>
      <c r="B493" s="123"/>
      <c r="C493" s="141"/>
      <c r="D493" s="12"/>
      <c r="E493" s="12"/>
      <c r="F493" s="12"/>
      <c r="G493" s="12"/>
      <c r="H493" s="154"/>
      <c r="I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</row>
    <row r="494" s="5" customFormat="1" spans="1:207">
      <c r="A494" s="137"/>
      <c r="B494" s="123"/>
      <c r="C494" s="141"/>
      <c r="D494" s="12"/>
      <c r="E494" s="12"/>
      <c r="F494" s="12"/>
      <c r="G494" s="12"/>
      <c r="H494" s="154"/>
      <c r="I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</row>
    <row r="495" s="5" customFormat="1" spans="1:207">
      <c r="A495" s="137"/>
      <c r="B495" s="123"/>
      <c r="C495" s="141"/>
      <c r="D495" s="12"/>
      <c r="E495" s="12"/>
      <c r="F495" s="12"/>
      <c r="G495" s="12"/>
      <c r="H495" s="154"/>
      <c r="I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</row>
    <row r="496" s="5" customFormat="1" spans="1:207">
      <c r="A496" s="137"/>
      <c r="B496" s="123"/>
      <c r="C496" s="141"/>
      <c r="D496" s="12"/>
      <c r="E496" s="12"/>
      <c r="F496" s="12"/>
      <c r="G496" s="12"/>
      <c r="H496" s="154"/>
      <c r="I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</row>
    <row r="497" s="5" customFormat="1" spans="1:207">
      <c r="A497" s="137"/>
      <c r="B497" s="123"/>
      <c r="C497" s="141"/>
      <c r="D497" s="12"/>
      <c r="E497" s="12"/>
      <c r="F497" s="12"/>
      <c r="G497" s="12"/>
      <c r="H497" s="154"/>
      <c r="I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</row>
    <row r="498" s="5" customFormat="1" spans="1:207">
      <c r="A498" s="137"/>
      <c r="B498" s="123"/>
      <c r="C498" s="141"/>
      <c r="D498" s="12"/>
      <c r="E498" s="12"/>
      <c r="F498" s="12"/>
      <c r="G498" s="12"/>
      <c r="H498" s="154"/>
      <c r="I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</row>
    <row r="499" s="5" customFormat="1" spans="1:207">
      <c r="A499" s="137"/>
      <c r="B499" s="123"/>
      <c r="C499" s="141"/>
      <c r="D499" s="12"/>
      <c r="E499" s="12"/>
      <c r="F499" s="12"/>
      <c r="G499" s="12"/>
      <c r="H499" s="154"/>
      <c r="I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</row>
    <row r="500" s="5" customFormat="1" spans="1:207">
      <c r="A500" s="137"/>
      <c r="B500" s="123"/>
      <c r="C500" s="141"/>
      <c r="D500" s="12"/>
      <c r="E500" s="12"/>
      <c r="F500" s="12"/>
      <c r="G500" s="12"/>
      <c r="H500" s="154"/>
      <c r="I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</row>
    <row r="501" s="5" customFormat="1" spans="1:207">
      <c r="A501" s="137"/>
      <c r="B501" s="123"/>
      <c r="C501" s="141"/>
      <c r="D501" s="12"/>
      <c r="E501" s="12"/>
      <c r="F501" s="12"/>
      <c r="G501" s="12"/>
      <c r="H501" s="154"/>
      <c r="I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</row>
    <row r="502" s="5" customFormat="1" spans="1:207">
      <c r="A502" s="137"/>
      <c r="B502" s="123"/>
      <c r="C502" s="141"/>
      <c r="D502" s="12"/>
      <c r="E502" s="12"/>
      <c r="F502" s="12"/>
      <c r="G502" s="12"/>
      <c r="H502" s="154"/>
      <c r="I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</row>
    <row r="503" s="5" customFormat="1" spans="1:207">
      <c r="A503" s="137"/>
      <c r="B503" s="123"/>
      <c r="C503" s="141"/>
      <c r="D503" s="12"/>
      <c r="E503" s="12"/>
      <c r="F503" s="12"/>
      <c r="G503" s="12"/>
      <c r="H503" s="154"/>
      <c r="I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</row>
    <row r="504" s="5" customFormat="1" spans="1:207">
      <c r="A504" s="137"/>
      <c r="B504" s="123"/>
      <c r="C504" s="141"/>
      <c r="D504" s="12"/>
      <c r="E504" s="12"/>
      <c r="F504" s="12"/>
      <c r="G504" s="12"/>
      <c r="H504" s="154"/>
      <c r="I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</row>
    <row r="505" s="5" customFormat="1" spans="1:207">
      <c r="A505" s="137"/>
      <c r="B505" s="123"/>
      <c r="C505" s="141"/>
      <c r="D505" s="12"/>
      <c r="E505" s="12"/>
      <c r="F505" s="12"/>
      <c r="G505" s="12"/>
      <c r="H505" s="154"/>
      <c r="I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</row>
    <row r="506" s="5" customFormat="1" spans="1:207">
      <c r="A506" s="137"/>
      <c r="B506" s="123"/>
      <c r="C506" s="141"/>
      <c r="D506" s="12"/>
      <c r="E506" s="12"/>
      <c r="F506" s="12"/>
      <c r="G506" s="12"/>
      <c r="H506" s="154"/>
      <c r="I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</row>
    <row r="507" s="5" customFormat="1" spans="1:207">
      <c r="A507" s="137"/>
      <c r="B507" s="123"/>
      <c r="C507" s="141"/>
      <c r="D507" s="12"/>
      <c r="E507" s="12"/>
      <c r="F507" s="12"/>
      <c r="G507" s="12"/>
      <c r="H507" s="154"/>
      <c r="I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</row>
    <row r="508" s="5" customFormat="1" spans="1:207">
      <c r="A508" s="137"/>
      <c r="B508" s="123"/>
      <c r="C508" s="141"/>
      <c r="D508" s="12"/>
      <c r="E508" s="12"/>
      <c r="F508" s="12"/>
      <c r="G508" s="12"/>
      <c r="H508" s="154"/>
      <c r="I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</row>
    <row r="509" s="5" customFormat="1" spans="1:207">
      <c r="A509" s="137"/>
      <c r="B509" s="123"/>
      <c r="C509" s="141"/>
      <c r="D509" s="12"/>
      <c r="E509" s="12"/>
      <c r="F509" s="12"/>
      <c r="G509" s="12"/>
      <c r="H509" s="154"/>
      <c r="I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</row>
    <row r="510" s="5" customFormat="1" spans="1:207">
      <c r="A510" s="137"/>
      <c r="B510" s="123"/>
      <c r="C510" s="141"/>
      <c r="D510" s="12"/>
      <c r="E510" s="12"/>
      <c r="F510" s="12"/>
      <c r="G510" s="12"/>
      <c r="H510" s="154"/>
      <c r="I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</row>
    <row r="511" s="5" customFormat="1" spans="1:207">
      <c r="A511" s="137"/>
      <c r="B511" s="123"/>
      <c r="C511" s="141"/>
      <c r="D511" s="12"/>
      <c r="E511" s="12"/>
      <c r="F511" s="12"/>
      <c r="G511" s="12"/>
      <c r="H511" s="154"/>
      <c r="I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</row>
    <row r="512" s="5" customFormat="1" spans="1:207">
      <c r="A512" s="137"/>
      <c r="B512" s="123"/>
      <c r="C512" s="141"/>
      <c r="D512" s="12"/>
      <c r="E512" s="12"/>
      <c r="F512" s="12"/>
      <c r="G512" s="12"/>
      <c r="H512" s="154"/>
      <c r="I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</row>
    <row r="513" s="5" customFormat="1" spans="1:207">
      <c r="A513" s="137"/>
      <c r="B513" s="123"/>
      <c r="C513" s="141"/>
      <c r="D513" s="12"/>
      <c r="E513" s="12"/>
      <c r="F513" s="12"/>
      <c r="G513" s="12"/>
      <c r="H513" s="154"/>
      <c r="I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</row>
    <row r="514" s="5" customFormat="1" spans="1:207">
      <c r="A514" s="137"/>
      <c r="B514" s="123"/>
      <c r="C514" s="141"/>
      <c r="D514" s="12"/>
      <c r="E514" s="12"/>
      <c r="F514" s="12"/>
      <c r="G514" s="12"/>
      <c r="H514" s="154"/>
      <c r="I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</row>
    <row r="515" s="5" customFormat="1" spans="1:207">
      <c r="A515" s="137"/>
      <c r="B515" s="123"/>
      <c r="C515" s="141"/>
      <c r="D515" s="12"/>
      <c r="E515" s="12"/>
      <c r="F515" s="12"/>
      <c r="G515" s="12"/>
      <c r="H515" s="154"/>
      <c r="I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</row>
    <row r="8055" s="5" customFormat="1" spans="1:207">
      <c r="A8055" s="139"/>
      <c r="B8055" s="140"/>
      <c r="D8055" s="141"/>
      <c r="E8055" s="12"/>
      <c r="F8055" s="84"/>
      <c r="H8055" s="14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  <c r="Z8055" s="12"/>
      <c r="AA8055" s="12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  <c r="AR8055" s="12"/>
      <c r="AS8055" s="12"/>
      <c r="AT8055" s="12"/>
      <c r="AU8055" s="12"/>
      <c r="AV8055" s="12"/>
      <c r="AW8055" s="12"/>
      <c r="AX8055" s="12"/>
      <c r="AY8055" s="12"/>
      <c r="AZ8055" s="12"/>
      <c r="BA8055" s="12"/>
      <c r="BB8055" s="12"/>
      <c r="BC8055" s="12"/>
      <c r="BD8055" s="12"/>
      <c r="BE8055" s="12"/>
      <c r="BF8055" s="12"/>
      <c r="BG8055" s="12"/>
      <c r="BH8055" s="12"/>
      <c r="BI8055" s="12"/>
      <c r="BJ8055" s="12"/>
      <c r="BK8055" s="12"/>
      <c r="BL8055" s="12"/>
      <c r="BM8055" s="12"/>
      <c r="BN8055" s="12"/>
      <c r="BO8055" s="12"/>
      <c r="BP8055" s="12"/>
      <c r="BQ8055" s="12"/>
      <c r="BR8055" s="12"/>
      <c r="BS8055" s="12"/>
      <c r="BT8055" s="12"/>
      <c r="BU8055" s="12"/>
      <c r="BV8055" s="12"/>
      <c r="BW8055" s="12"/>
      <c r="BX8055" s="12"/>
      <c r="BY8055" s="12"/>
      <c r="BZ8055" s="12"/>
      <c r="CA8055" s="12"/>
      <c r="CB8055" s="12"/>
      <c r="CC8055" s="12"/>
      <c r="CD8055" s="12"/>
      <c r="CE8055" s="12"/>
      <c r="CF8055" s="12"/>
      <c r="CG8055" s="12"/>
      <c r="CH8055" s="12"/>
      <c r="CI8055" s="12"/>
      <c r="CJ8055" s="12"/>
      <c r="CK8055" s="12"/>
      <c r="CL8055" s="12"/>
      <c r="CM8055" s="12"/>
      <c r="CN8055" s="12"/>
      <c r="CO8055" s="12"/>
      <c r="CP8055" s="12"/>
      <c r="CQ8055" s="12"/>
      <c r="CR8055" s="12"/>
      <c r="CS8055" s="12"/>
      <c r="CT8055" s="12"/>
      <c r="CU8055" s="12"/>
      <c r="CV8055" s="12"/>
      <c r="CW8055" s="12"/>
      <c r="CX8055" s="12"/>
      <c r="CY8055" s="12"/>
      <c r="CZ8055" s="12"/>
      <c r="DA8055" s="12"/>
      <c r="DB8055" s="12"/>
      <c r="DC8055" s="12"/>
      <c r="DD8055" s="12"/>
      <c r="DE8055" s="12"/>
      <c r="DF8055" s="12"/>
      <c r="DG8055" s="12"/>
      <c r="DH8055" s="12"/>
      <c r="DI8055" s="12"/>
      <c r="DJ8055" s="12"/>
      <c r="DK8055" s="12"/>
      <c r="DL8055" s="12"/>
      <c r="DM8055" s="12"/>
      <c r="DN8055" s="12"/>
      <c r="DO8055" s="12"/>
      <c r="DP8055" s="12"/>
      <c r="DQ8055" s="12"/>
      <c r="DR8055" s="12"/>
      <c r="DS8055" s="12"/>
      <c r="DT8055" s="12"/>
      <c r="DU8055" s="12"/>
      <c r="DV8055" s="12"/>
      <c r="DW8055" s="12"/>
      <c r="DX8055" s="12"/>
      <c r="DY8055" s="12"/>
      <c r="DZ8055" s="12"/>
      <c r="EA8055" s="12"/>
      <c r="EB8055" s="12"/>
      <c r="EC8055" s="12"/>
      <c r="ED8055" s="12"/>
      <c r="EE8055" s="12"/>
      <c r="EF8055" s="12"/>
      <c r="EG8055" s="12"/>
      <c r="EH8055" s="12"/>
      <c r="EI8055" s="12"/>
      <c r="EJ8055" s="12"/>
      <c r="EK8055" s="12"/>
      <c r="EL8055" s="12"/>
      <c r="EM8055" s="12"/>
      <c r="EN8055" s="12"/>
      <c r="EO8055" s="12"/>
      <c r="EP8055" s="12"/>
      <c r="EQ8055" s="12"/>
      <c r="ER8055" s="12"/>
      <c r="ES8055" s="12"/>
      <c r="ET8055" s="12"/>
      <c r="EU8055" s="12"/>
      <c r="EV8055" s="12"/>
      <c r="EW8055" s="12"/>
      <c r="EX8055" s="12"/>
      <c r="EY8055" s="12"/>
      <c r="EZ8055" s="12"/>
      <c r="FA8055" s="12"/>
      <c r="FB8055" s="12"/>
      <c r="FC8055" s="12"/>
      <c r="FD8055" s="12"/>
      <c r="FE8055" s="12"/>
      <c r="FF8055" s="12"/>
      <c r="FG8055" s="12"/>
      <c r="FH8055" s="12"/>
      <c r="FI8055" s="12"/>
      <c r="FJ8055" s="12"/>
      <c r="FK8055" s="12"/>
      <c r="FL8055" s="12"/>
      <c r="FM8055" s="12"/>
      <c r="FN8055" s="12"/>
      <c r="FO8055" s="12"/>
      <c r="FP8055" s="12"/>
      <c r="FQ8055" s="12"/>
      <c r="FR8055" s="12"/>
      <c r="FS8055" s="12"/>
      <c r="FT8055" s="12"/>
      <c r="FU8055" s="12"/>
      <c r="FV8055" s="12"/>
      <c r="FW8055" s="12"/>
      <c r="FX8055" s="12"/>
      <c r="FY8055" s="12"/>
      <c r="FZ8055" s="12"/>
      <c r="GA8055" s="12"/>
      <c r="GB8055" s="12"/>
      <c r="GC8055" s="12"/>
      <c r="GD8055" s="12"/>
      <c r="GE8055" s="12"/>
      <c r="GF8055" s="12"/>
      <c r="GG8055" s="12"/>
      <c r="GH8055" s="12"/>
      <c r="GI8055" s="12"/>
      <c r="GJ8055" s="12"/>
      <c r="GK8055" s="12"/>
      <c r="GL8055" s="12"/>
      <c r="GM8055" s="12"/>
      <c r="GN8055" s="12"/>
      <c r="GO8055" s="12"/>
      <c r="GP8055" s="12"/>
      <c r="GQ8055" s="12"/>
      <c r="GR8055" s="12"/>
      <c r="GS8055" s="12"/>
      <c r="GT8055" s="12"/>
      <c r="GU8055" s="12"/>
      <c r="GV8055" s="12"/>
      <c r="GW8055" s="12"/>
      <c r="GX8055" s="12"/>
      <c r="GY8055" s="12"/>
    </row>
    <row r="8056" s="5" customFormat="1" spans="1:207">
      <c r="A8056" s="139"/>
      <c r="B8056" s="140"/>
      <c r="D8056" s="141"/>
      <c r="E8056" s="12"/>
      <c r="F8056" s="84"/>
      <c r="H8056" s="14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  <c r="Z8056" s="12"/>
      <c r="AA8056" s="12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  <c r="AR8056" s="12"/>
      <c r="AS8056" s="12"/>
      <c r="AT8056" s="12"/>
      <c r="AU8056" s="12"/>
      <c r="AV8056" s="12"/>
      <c r="AW8056" s="12"/>
      <c r="AX8056" s="12"/>
      <c r="AY8056" s="12"/>
      <c r="AZ8056" s="12"/>
      <c r="BA8056" s="12"/>
      <c r="BB8056" s="12"/>
      <c r="BC8056" s="12"/>
      <c r="BD8056" s="12"/>
      <c r="BE8056" s="12"/>
      <c r="BF8056" s="12"/>
      <c r="BG8056" s="12"/>
      <c r="BH8056" s="12"/>
      <c r="BI8056" s="12"/>
      <c r="BJ8056" s="12"/>
      <c r="BK8056" s="12"/>
      <c r="BL8056" s="12"/>
      <c r="BM8056" s="12"/>
      <c r="BN8056" s="12"/>
      <c r="BO8056" s="12"/>
      <c r="BP8056" s="12"/>
      <c r="BQ8056" s="12"/>
      <c r="BR8056" s="12"/>
      <c r="BS8056" s="12"/>
      <c r="BT8056" s="12"/>
      <c r="BU8056" s="12"/>
      <c r="BV8056" s="12"/>
      <c r="BW8056" s="12"/>
      <c r="BX8056" s="12"/>
      <c r="BY8056" s="12"/>
      <c r="BZ8056" s="12"/>
      <c r="CA8056" s="12"/>
      <c r="CB8056" s="12"/>
      <c r="CC8056" s="12"/>
      <c r="CD8056" s="12"/>
      <c r="CE8056" s="12"/>
      <c r="CF8056" s="12"/>
      <c r="CG8056" s="12"/>
      <c r="CH8056" s="12"/>
      <c r="CI8056" s="12"/>
      <c r="CJ8056" s="12"/>
      <c r="CK8056" s="12"/>
      <c r="CL8056" s="12"/>
      <c r="CM8056" s="12"/>
      <c r="CN8056" s="12"/>
      <c r="CO8056" s="12"/>
      <c r="CP8056" s="12"/>
      <c r="CQ8056" s="12"/>
      <c r="CR8056" s="12"/>
      <c r="CS8056" s="12"/>
      <c r="CT8056" s="12"/>
      <c r="CU8056" s="12"/>
      <c r="CV8056" s="12"/>
      <c r="CW8056" s="12"/>
      <c r="CX8056" s="12"/>
      <c r="CY8056" s="12"/>
      <c r="CZ8056" s="12"/>
      <c r="DA8056" s="12"/>
      <c r="DB8056" s="12"/>
      <c r="DC8056" s="12"/>
      <c r="DD8056" s="12"/>
      <c r="DE8056" s="12"/>
      <c r="DF8056" s="12"/>
      <c r="DG8056" s="12"/>
      <c r="DH8056" s="12"/>
      <c r="DI8056" s="12"/>
      <c r="DJ8056" s="12"/>
      <c r="DK8056" s="12"/>
      <c r="DL8056" s="12"/>
      <c r="DM8056" s="12"/>
      <c r="DN8056" s="12"/>
      <c r="DO8056" s="12"/>
      <c r="DP8056" s="12"/>
      <c r="DQ8056" s="12"/>
      <c r="DR8056" s="12"/>
      <c r="DS8056" s="12"/>
      <c r="DT8056" s="12"/>
      <c r="DU8056" s="12"/>
      <c r="DV8056" s="12"/>
      <c r="DW8056" s="12"/>
      <c r="DX8056" s="12"/>
      <c r="DY8056" s="12"/>
      <c r="DZ8056" s="12"/>
      <c r="EA8056" s="12"/>
      <c r="EB8056" s="12"/>
      <c r="EC8056" s="12"/>
      <c r="ED8056" s="12"/>
      <c r="EE8056" s="12"/>
      <c r="EF8056" s="12"/>
      <c r="EG8056" s="12"/>
      <c r="EH8056" s="12"/>
      <c r="EI8056" s="12"/>
      <c r="EJ8056" s="12"/>
      <c r="EK8056" s="12"/>
      <c r="EL8056" s="12"/>
      <c r="EM8056" s="12"/>
      <c r="EN8056" s="12"/>
      <c r="EO8056" s="12"/>
      <c r="EP8056" s="12"/>
      <c r="EQ8056" s="12"/>
      <c r="ER8056" s="12"/>
      <c r="ES8056" s="12"/>
      <c r="ET8056" s="12"/>
      <c r="EU8056" s="12"/>
      <c r="EV8056" s="12"/>
      <c r="EW8056" s="12"/>
      <c r="EX8056" s="12"/>
      <c r="EY8056" s="12"/>
      <c r="EZ8056" s="12"/>
      <c r="FA8056" s="12"/>
      <c r="FB8056" s="12"/>
      <c r="FC8056" s="12"/>
      <c r="FD8056" s="12"/>
      <c r="FE8056" s="12"/>
      <c r="FF8056" s="12"/>
      <c r="FG8056" s="12"/>
      <c r="FH8056" s="12"/>
      <c r="FI8056" s="12"/>
      <c r="FJ8056" s="12"/>
      <c r="FK8056" s="12"/>
      <c r="FL8056" s="12"/>
      <c r="FM8056" s="12"/>
      <c r="FN8056" s="12"/>
      <c r="FO8056" s="12"/>
      <c r="FP8056" s="12"/>
      <c r="FQ8056" s="12"/>
      <c r="FR8056" s="12"/>
      <c r="FS8056" s="12"/>
      <c r="FT8056" s="12"/>
      <c r="FU8056" s="12"/>
      <c r="FV8056" s="12"/>
      <c r="FW8056" s="12"/>
      <c r="FX8056" s="12"/>
      <c r="FY8056" s="12"/>
      <c r="FZ8056" s="12"/>
      <c r="GA8056" s="12"/>
      <c r="GB8056" s="12"/>
      <c r="GC8056" s="12"/>
      <c r="GD8056" s="12"/>
      <c r="GE8056" s="12"/>
      <c r="GF8056" s="12"/>
      <c r="GG8056" s="12"/>
      <c r="GH8056" s="12"/>
      <c r="GI8056" s="12"/>
      <c r="GJ8056" s="12"/>
      <c r="GK8056" s="12"/>
      <c r="GL8056" s="12"/>
      <c r="GM8056" s="12"/>
      <c r="GN8056" s="12"/>
      <c r="GO8056" s="12"/>
      <c r="GP8056" s="12"/>
      <c r="GQ8056" s="12"/>
      <c r="GR8056" s="12"/>
      <c r="GS8056" s="12"/>
      <c r="GT8056" s="12"/>
      <c r="GU8056" s="12"/>
      <c r="GV8056" s="12"/>
      <c r="GW8056" s="12"/>
      <c r="GX8056" s="12"/>
      <c r="GY8056" s="12"/>
    </row>
    <row r="8057" s="5" customFormat="1" spans="1:207">
      <c r="A8057" s="139"/>
      <c r="B8057" s="140"/>
      <c r="D8057" s="141"/>
      <c r="E8057" s="12"/>
      <c r="F8057" s="84"/>
      <c r="H8057" s="14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  <c r="Z8057" s="12"/>
      <c r="AA8057" s="12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  <c r="AR8057" s="12"/>
      <c r="AS8057" s="12"/>
      <c r="AT8057" s="12"/>
      <c r="AU8057" s="12"/>
      <c r="AV8057" s="12"/>
      <c r="AW8057" s="12"/>
      <c r="AX8057" s="12"/>
      <c r="AY8057" s="12"/>
      <c r="AZ8057" s="12"/>
      <c r="BA8057" s="12"/>
      <c r="BB8057" s="12"/>
      <c r="BC8057" s="12"/>
      <c r="BD8057" s="12"/>
      <c r="BE8057" s="12"/>
      <c r="BF8057" s="12"/>
      <c r="BG8057" s="12"/>
      <c r="BH8057" s="12"/>
      <c r="BI8057" s="12"/>
      <c r="BJ8057" s="12"/>
      <c r="BK8057" s="12"/>
      <c r="BL8057" s="12"/>
      <c r="BM8057" s="12"/>
      <c r="BN8057" s="12"/>
      <c r="BO8057" s="12"/>
      <c r="BP8057" s="12"/>
      <c r="BQ8057" s="12"/>
      <c r="BR8057" s="12"/>
      <c r="BS8057" s="12"/>
      <c r="BT8057" s="12"/>
      <c r="BU8057" s="12"/>
      <c r="BV8057" s="12"/>
      <c r="BW8057" s="12"/>
      <c r="BX8057" s="12"/>
      <c r="BY8057" s="12"/>
      <c r="BZ8057" s="12"/>
      <c r="CA8057" s="12"/>
      <c r="CB8057" s="12"/>
      <c r="CC8057" s="12"/>
      <c r="CD8057" s="12"/>
      <c r="CE8057" s="12"/>
      <c r="CF8057" s="12"/>
      <c r="CG8057" s="12"/>
      <c r="CH8057" s="12"/>
      <c r="CI8057" s="12"/>
      <c r="CJ8057" s="12"/>
      <c r="CK8057" s="12"/>
      <c r="CL8057" s="12"/>
      <c r="CM8057" s="12"/>
      <c r="CN8057" s="12"/>
      <c r="CO8057" s="12"/>
      <c r="CP8057" s="12"/>
      <c r="CQ8057" s="12"/>
      <c r="CR8057" s="12"/>
      <c r="CS8057" s="12"/>
      <c r="CT8057" s="12"/>
      <c r="CU8057" s="12"/>
      <c r="CV8057" s="12"/>
      <c r="CW8057" s="12"/>
      <c r="CX8057" s="12"/>
      <c r="CY8057" s="12"/>
      <c r="CZ8057" s="12"/>
      <c r="DA8057" s="12"/>
      <c r="DB8057" s="12"/>
      <c r="DC8057" s="12"/>
      <c r="DD8057" s="12"/>
      <c r="DE8057" s="12"/>
      <c r="DF8057" s="12"/>
      <c r="DG8057" s="12"/>
      <c r="DH8057" s="12"/>
      <c r="DI8057" s="12"/>
      <c r="DJ8057" s="12"/>
      <c r="DK8057" s="12"/>
      <c r="DL8057" s="12"/>
      <c r="DM8057" s="12"/>
      <c r="DN8057" s="12"/>
      <c r="DO8057" s="12"/>
      <c r="DP8057" s="12"/>
      <c r="DQ8057" s="12"/>
      <c r="DR8057" s="12"/>
      <c r="DS8057" s="12"/>
      <c r="DT8057" s="12"/>
      <c r="DU8057" s="12"/>
      <c r="DV8057" s="12"/>
      <c r="DW8057" s="12"/>
      <c r="DX8057" s="12"/>
      <c r="DY8057" s="12"/>
      <c r="DZ8057" s="12"/>
      <c r="EA8057" s="12"/>
      <c r="EB8057" s="12"/>
      <c r="EC8057" s="12"/>
      <c r="ED8057" s="12"/>
      <c r="EE8057" s="12"/>
      <c r="EF8057" s="12"/>
      <c r="EG8057" s="12"/>
      <c r="EH8057" s="12"/>
      <c r="EI8057" s="12"/>
      <c r="EJ8057" s="12"/>
      <c r="EK8057" s="12"/>
      <c r="EL8057" s="12"/>
      <c r="EM8057" s="12"/>
      <c r="EN8057" s="12"/>
      <c r="EO8057" s="12"/>
      <c r="EP8057" s="12"/>
      <c r="EQ8057" s="12"/>
      <c r="ER8057" s="12"/>
      <c r="ES8057" s="12"/>
      <c r="ET8057" s="12"/>
      <c r="EU8057" s="12"/>
      <c r="EV8057" s="12"/>
      <c r="EW8057" s="12"/>
      <c r="EX8057" s="12"/>
      <c r="EY8057" s="12"/>
      <c r="EZ8057" s="12"/>
      <c r="FA8057" s="12"/>
      <c r="FB8057" s="12"/>
      <c r="FC8057" s="12"/>
      <c r="FD8057" s="12"/>
      <c r="FE8057" s="12"/>
      <c r="FF8057" s="12"/>
      <c r="FG8057" s="12"/>
      <c r="FH8057" s="12"/>
      <c r="FI8057" s="12"/>
      <c r="FJ8057" s="12"/>
      <c r="FK8057" s="12"/>
      <c r="FL8057" s="12"/>
      <c r="FM8057" s="12"/>
      <c r="FN8057" s="12"/>
      <c r="FO8057" s="12"/>
      <c r="FP8057" s="12"/>
      <c r="FQ8057" s="12"/>
      <c r="FR8057" s="12"/>
      <c r="FS8057" s="12"/>
      <c r="FT8057" s="12"/>
      <c r="FU8057" s="12"/>
      <c r="FV8057" s="12"/>
      <c r="FW8057" s="12"/>
      <c r="FX8057" s="12"/>
      <c r="FY8057" s="12"/>
      <c r="FZ8057" s="12"/>
      <c r="GA8057" s="12"/>
      <c r="GB8057" s="12"/>
      <c r="GC8057" s="12"/>
      <c r="GD8057" s="12"/>
      <c r="GE8057" s="12"/>
      <c r="GF8057" s="12"/>
      <c r="GG8057" s="12"/>
      <c r="GH8057" s="12"/>
      <c r="GI8057" s="12"/>
      <c r="GJ8057" s="12"/>
      <c r="GK8057" s="12"/>
      <c r="GL8057" s="12"/>
      <c r="GM8057" s="12"/>
      <c r="GN8057" s="12"/>
      <c r="GO8057" s="12"/>
      <c r="GP8057" s="12"/>
      <c r="GQ8057" s="12"/>
      <c r="GR8057" s="12"/>
      <c r="GS8057" s="12"/>
      <c r="GT8057" s="12"/>
      <c r="GU8057" s="12"/>
      <c r="GV8057" s="12"/>
      <c r="GW8057" s="12"/>
      <c r="GX8057" s="12"/>
      <c r="GY8057" s="12"/>
    </row>
    <row r="8058" s="5" customFormat="1" spans="1:207">
      <c r="A8058" s="139"/>
      <c r="B8058" s="140"/>
      <c r="D8058" s="141"/>
      <c r="E8058" s="12"/>
      <c r="F8058" s="84"/>
      <c r="H8058" s="14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  <c r="Z8058" s="12"/>
      <c r="AA8058" s="12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  <c r="AR8058" s="12"/>
      <c r="AS8058" s="12"/>
      <c r="AT8058" s="12"/>
      <c r="AU8058" s="12"/>
      <c r="AV8058" s="12"/>
      <c r="AW8058" s="12"/>
      <c r="AX8058" s="12"/>
      <c r="AY8058" s="12"/>
      <c r="AZ8058" s="12"/>
      <c r="BA8058" s="12"/>
      <c r="BB8058" s="12"/>
      <c r="BC8058" s="12"/>
      <c r="BD8058" s="12"/>
      <c r="BE8058" s="12"/>
      <c r="BF8058" s="12"/>
      <c r="BG8058" s="12"/>
      <c r="BH8058" s="12"/>
      <c r="BI8058" s="12"/>
      <c r="BJ8058" s="12"/>
      <c r="BK8058" s="12"/>
      <c r="BL8058" s="12"/>
      <c r="BM8058" s="12"/>
      <c r="BN8058" s="12"/>
      <c r="BO8058" s="12"/>
      <c r="BP8058" s="12"/>
      <c r="BQ8058" s="12"/>
      <c r="BR8058" s="12"/>
      <c r="BS8058" s="12"/>
      <c r="BT8058" s="12"/>
      <c r="BU8058" s="12"/>
      <c r="BV8058" s="12"/>
      <c r="BW8058" s="12"/>
      <c r="BX8058" s="12"/>
      <c r="BY8058" s="12"/>
      <c r="BZ8058" s="12"/>
      <c r="CA8058" s="12"/>
      <c r="CB8058" s="12"/>
      <c r="CC8058" s="12"/>
      <c r="CD8058" s="12"/>
      <c r="CE8058" s="12"/>
      <c r="CF8058" s="12"/>
      <c r="CG8058" s="12"/>
      <c r="CH8058" s="12"/>
      <c r="CI8058" s="12"/>
      <c r="CJ8058" s="12"/>
      <c r="CK8058" s="12"/>
      <c r="CL8058" s="12"/>
      <c r="CM8058" s="12"/>
      <c r="CN8058" s="12"/>
      <c r="CO8058" s="12"/>
      <c r="CP8058" s="12"/>
      <c r="CQ8058" s="12"/>
      <c r="CR8058" s="12"/>
      <c r="CS8058" s="12"/>
      <c r="CT8058" s="12"/>
      <c r="CU8058" s="12"/>
      <c r="CV8058" s="12"/>
      <c r="CW8058" s="12"/>
      <c r="CX8058" s="12"/>
      <c r="CY8058" s="12"/>
      <c r="CZ8058" s="12"/>
      <c r="DA8058" s="12"/>
      <c r="DB8058" s="12"/>
      <c r="DC8058" s="12"/>
      <c r="DD8058" s="12"/>
      <c r="DE8058" s="12"/>
      <c r="DF8058" s="12"/>
      <c r="DG8058" s="12"/>
      <c r="DH8058" s="12"/>
      <c r="DI8058" s="12"/>
      <c r="DJ8058" s="12"/>
      <c r="DK8058" s="12"/>
      <c r="DL8058" s="12"/>
      <c r="DM8058" s="12"/>
      <c r="DN8058" s="12"/>
      <c r="DO8058" s="12"/>
      <c r="DP8058" s="12"/>
      <c r="DQ8058" s="12"/>
      <c r="DR8058" s="12"/>
      <c r="DS8058" s="12"/>
      <c r="DT8058" s="12"/>
      <c r="DU8058" s="12"/>
      <c r="DV8058" s="12"/>
      <c r="DW8058" s="12"/>
      <c r="DX8058" s="12"/>
      <c r="DY8058" s="12"/>
      <c r="DZ8058" s="12"/>
      <c r="EA8058" s="12"/>
      <c r="EB8058" s="12"/>
      <c r="EC8058" s="12"/>
      <c r="ED8058" s="12"/>
      <c r="EE8058" s="12"/>
      <c r="EF8058" s="12"/>
      <c r="EG8058" s="12"/>
      <c r="EH8058" s="12"/>
      <c r="EI8058" s="12"/>
      <c r="EJ8058" s="12"/>
      <c r="EK8058" s="12"/>
      <c r="EL8058" s="12"/>
      <c r="EM8058" s="12"/>
      <c r="EN8058" s="12"/>
      <c r="EO8058" s="12"/>
      <c r="EP8058" s="12"/>
      <c r="EQ8058" s="12"/>
      <c r="ER8058" s="12"/>
      <c r="ES8058" s="12"/>
      <c r="ET8058" s="12"/>
      <c r="EU8058" s="12"/>
      <c r="EV8058" s="12"/>
      <c r="EW8058" s="12"/>
      <c r="EX8058" s="12"/>
      <c r="EY8058" s="12"/>
      <c r="EZ8058" s="12"/>
      <c r="FA8058" s="12"/>
      <c r="FB8058" s="12"/>
      <c r="FC8058" s="12"/>
      <c r="FD8058" s="12"/>
      <c r="FE8058" s="12"/>
      <c r="FF8058" s="12"/>
      <c r="FG8058" s="12"/>
      <c r="FH8058" s="12"/>
      <c r="FI8058" s="12"/>
      <c r="FJ8058" s="12"/>
      <c r="FK8058" s="12"/>
      <c r="FL8058" s="12"/>
      <c r="FM8058" s="12"/>
      <c r="FN8058" s="12"/>
      <c r="FO8058" s="12"/>
      <c r="FP8058" s="12"/>
      <c r="FQ8058" s="12"/>
      <c r="FR8058" s="12"/>
      <c r="FS8058" s="12"/>
      <c r="FT8058" s="12"/>
      <c r="FU8058" s="12"/>
      <c r="FV8058" s="12"/>
      <c r="FW8058" s="12"/>
      <c r="FX8058" s="12"/>
      <c r="FY8058" s="12"/>
      <c r="FZ8058" s="12"/>
      <c r="GA8058" s="12"/>
      <c r="GB8058" s="12"/>
      <c r="GC8058" s="12"/>
      <c r="GD8058" s="12"/>
      <c r="GE8058" s="12"/>
      <c r="GF8058" s="12"/>
      <c r="GG8058" s="12"/>
      <c r="GH8058" s="12"/>
      <c r="GI8058" s="12"/>
      <c r="GJ8058" s="12"/>
      <c r="GK8058" s="12"/>
      <c r="GL8058" s="12"/>
      <c r="GM8058" s="12"/>
      <c r="GN8058" s="12"/>
      <c r="GO8058" s="12"/>
      <c r="GP8058" s="12"/>
      <c r="GQ8058" s="12"/>
      <c r="GR8058" s="12"/>
      <c r="GS8058" s="12"/>
      <c r="GT8058" s="12"/>
      <c r="GU8058" s="12"/>
      <c r="GV8058" s="12"/>
      <c r="GW8058" s="12"/>
      <c r="GX8058" s="12"/>
      <c r="GY8058" s="12"/>
    </row>
    <row r="8059" s="5" customFormat="1" spans="1:207">
      <c r="A8059" s="139"/>
      <c r="B8059" s="140"/>
      <c r="D8059" s="141"/>
      <c r="E8059" s="12"/>
      <c r="F8059" s="84"/>
      <c r="H8059" s="14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  <c r="Z8059" s="12"/>
      <c r="AA8059" s="12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  <c r="AR8059" s="12"/>
      <c r="AS8059" s="12"/>
      <c r="AT8059" s="12"/>
      <c r="AU8059" s="12"/>
      <c r="AV8059" s="12"/>
      <c r="AW8059" s="12"/>
      <c r="AX8059" s="12"/>
      <c r="AY8059" s="12"/>
      <c r="AZ8059" s="12"/>
      <c r="BA8059" s="12"/>
      <c r="BB8059" s="12"/>
      <c r="BC8059" s="12"/>
      <c r="BD8059" s="12"/>
      <c r="BE8059" s="12"/>
      <c r="BF8059" s="12"/>
      <c r="BG8059" s="12"/>
      <c r="BH8059" s="12"/>
      <c r="BI8059" s="12"/>
      <c r="BJ8059" s="12"/>
      <c r="BK8059" s="12"/>
      <c r="BL8059" s="12"/>
      <c r="BM8059" s="12"/>
      <c r="BN8059" s="12"/>
      <c r="BO8059" s="12"/>
      <c r="BP8059" s="12"/>
      <c r="BQ8059" s="12"/>
      <c r="BR8059" s="12"/>
      <c r="BS8059" s="12"/>
      <c r="BT8059" s="12"/>
      <c r="BU8059" s="12"/>
      <c r="BV8059" s="12"/>
      <c r="BW8059" s="12"/>
      <c r="BX8059" s="12"/>
      <c r="BY8059" s="12"/>
      <c r="BZ8059" s="12"/>
      <c r="CA8059" s="12"/>
      <c r="CB8059" s="12"/>
      <c r="CC8059" s="12"/>
      <c r="CD8059" s="12"/>
      <c r="CE8059" s="12"/>
      <c r="CF8059" s="12"/>
      <c r="CG8059" s="12"/>
      <c r="CH8059" s="12"/>
      <c r="CI8059" s="12"/>
      <c r="CJ8059" s="12"/>
      <c r="CK8059" s="12"/>
      <c r="CL8059" s="12"/>
      <c r="CM8059" s="12"/>
      <c r="CN8059" s="12"/>
      <c r="CO8059" s="12"/>
      <c r="CP8059" s="12"/>
      <c r="CQ8059" s="12"/>
      <c r="CR8059" s="12"/>
      <c r="CS8059" s="12"/>
      <c r="CT8059" s="12"/>
      <c r="CU8059" s="12"/>
      <c r="CV8059" s="12"/>
      <c r="CW8059" s="12"/>
      <c r="CX8059" s="12"/>
      <c r="CY8059" s="12"/>
      <c r="CZ8059" s="12"/>
      <c r="DA8059" s="12"/>
      <c r="DB8059" s="12"/>
      <c r="DC8059" s="12"/>
      <c r="DD8059" s="12"/>
      <c r="DE8059" s="12"/>
      <c r="DF8059" s="12"/>
      <c r="DG8059" s="12"/>
      <c r="DH8059" s="12"/>
      <c r="DI8059" s="12"/>
      <c r="DJ8059" s="12"/>
      <c r="DK8059" s="12"/>
      <c r="DL8059" s="12"/>
      <c r="DM8059" s="12"/>
      <c r="DN8059" s="12"/>
      <c r="DO8059" s="12"/>
      <c r="DP8059" s="12"/>
      <c r="DQ8059" s="12"/>
      <c r="DR8059" s="12"/>
      <c r="DS8059" s="12"/>
      <c r="DT8059" s="12"/>
      <c r="DU8059" s="12"/>
      <c r="DV8059" s="12"/>
      <c r="DW8059" s="12"/>
      <c r="DX8059" s="12"/>
      <c r="DY8059" s="12"/>
      <c r="DZ8059" s="12"/>
      <c r="EA8059" s="12"/>
      <c r="EB8059" s="12"/>
      <c r="EC8059" s="12"/>
      <c r="ED8059" s="12"/>
      <c r="EE8059" s="12"/>
      <c r="EF8059" s="12"/>
      <c r="EG8059" s="12"/>
      <c r="EH8059" s="12"/>
      <c r="EI8059" s="12"/>
      <c r="EJ8059" s="12"/>
      <c r="EK8059" s="12"/>
      <c r="EL8059" s="12"/>
      <c r="EM8059" s="12"/>
      <c r="EN8059" s="12"/>
      <c r="EO8059" s="12"/>
      <c r="EP8059" s="12"/>
      <c r="EQ8059" s="12"/>
      <c r="ER8059" s="12"/>
      <c r="ES8059" s="12"/>
      <c r="ET8059" s="12"/>
      <c r="EU8059" s="12"/>
      <c r="EV8059" s="12"/>
      <c r="EW8059" s="12"/>
      <c r="EX8059" s="12"/>
      <c r="EY8059" s="12"/>
      <c r="EZ8059" s="12"/>
      <c r="FA8059" s="12"/>
      <c r="FB8059" s="12"/>
      <c r="FC8059" s="12"/>
      <c r="FD8059" s="12"/>
      <c r="FE8059" s="12"/>
      <c r="FF8059" s="12"/>
      <c r="FG8059" s="12"/>
      <c r="FH8059" s="12"/>
      <c r="FI8059" s="12"/>
      <c r="FJ8059" s="12"/>
      <c r="FK8059" s="12"/>
      <c r="FL8059" s="12"/>
      <c r="FM8059" s="12"/>
      <c r="FN8059" s="12"/>
      <c r="FO8059" s="12"/>
      <c r="FP8059" s="12"/>
      <c r="FQ8059" s="12"/>
      <c r="FR8059" s="12"/>
      <c r="FS8059" s="12"/>
      <c r="FT8059" s="12"/>
      <c r="FU8059" s="12"/>
      <c r="FV8059" s="12"/>
      <c r="FW8059" s="12"/>
      <c r="FX8059" s="12"/>
      <c r="FY8059" s="12"/>
      <c r="FZ8059" s="12"/>
      <c r="GA8059" s="12"/>
      <c r="GB8059" s="12"/>
      <c r="GC8059" s="12"/>
      <c r="GD8059" s="12"/>
      <c r="GE8059" s="12"/>
      <c r="GF8059" s="12"/>
      <c r="GG8059" s="12"/>
      <c r="GH8059" s="12"/>
      <c r="GI8059" s="12"/>
      <c r="GJ8059" s="12"/>
      <c r="GK8059" s="12"/>
      <c r="GL8059" s="12"/>
      <c r="GM8059" s="12"/>
      <c r="GN8059" s="12"/>
      <c r="GO8059" s="12"/>
      <c r="GP8059" s="12"/>
      <c r="GQ8059" s="12"/>
      <c r="GR8059" s="12"/>
      <c r="GS8059" s="12"/>
      <c r="GT8059" s="12"/>
      <c r="GU8059" s="12"/>
      <c r="GV8059" s="12"/>
      <c r="GW8059" s="12"/>
      <c r="GX8059" s="12"/>
      <c r="GY8059" s="12"/>
    </row>
    <row r="8060" s="5" customFormat="1" spans="1:207">
      <c r="A8060" s="139"/>
      <c r="B8060" s="140"/>
      <c r="D8060" s="141"/>
      <c r="E8060" s="12"/>
      <c r="F8060" s="84"/>
      <c r="H8060" s="14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  <c r="Z8060" s="12"/>
      <c r="AA8060" s="12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  <c r="AR8060" s="12"/>
      <c r="AS8060" s="12"/>
      <c r="AT8060" s="12"/>
      <c r="AU8060" s="12"/>
      <c r="AV8060" s="12"/>
      <c r="AW8060" s="12"/>
      <c r="AX8060" s="12"/>
      <c r="AY8060" s="12"/>
      <c r="AZ8060" s="12"/>
      <c r="BA8060" s="12"/>
      <c r="BB8060" s="12"/>
      <c r="BC8060" s="12"/>
      <c r="BD8060" s="12"/>
      <c r="BE8060" s="12"/>
      <c r="BF8060" s="12"/>
      <c r="BG8060" s="12"/>
      <c r="BH8060" s="12"/>
      <c r="BI8060" s="12"/>
      <c r="BJ8060" s="12"/>
      <c r="BK8060" s="12"/>
      <c r="BL8060" s="12"/>
      <c r="BM8060" s="12"/>
      <c r="BN8060" s="12"/>
      <c r="BO8060" s="12"/>
      <c r="BP8060" s="12"/>
      <c r="BQ8060" s="12"/>
      <c r="BR8060" s="12"/>
      <c r="BS8060" s="12"/>
      <c r="BT8060" s="12"/>
      <c r="BU8060" s="12"/>
      <c r="BV8060" s="12"/>
      <c r="BW8060" s="12"/>
      <c r="BX8060" s="12"/>
      <c r="BY8060" s="12"/>
      <c r="BZ8060" s="12"/>
      <c r="CA8060" s="12"/>
      <c r="CB8060" s="12"/>
      <c r="CC8060" s="12"/>
      <c r="CD8060" s="12"/>
      <c r="CE8060" s="12"/>
      <c r="CF8060" s="12"/>
      <c r="CG8060" s="12"/>
      <c r="CH8060" s="12"/>
      <c r="CI8060" s="12"/>
      <c r="CJ8060" s="12"/>
      <c r="CK8060" s="12"/>
      <c r="CL8060" s="12"/>
      <c r="CM8060" s="12"/>
      <c r="CN8060" s="12"/>
      <c r="CO8060" s="12"/>
      <c r="CP8060" s="12"/>
      <c r="CQ8060" s="12"/>
      <c r="CR8060" s="12"/>
      <c r="CS8060" s="12"/>
      <c r="CT8060" s="12"/>
      <c r="CU8060" s="12"/>
      <c r="CV8060" s="12"/>
      <c r="CW8060" s="12"/>
      <c r="CX8060" s="12"/>
      <c r="CY8060" s="12"/>
      <c r="CZ8060" s="12"/>
      <c r="DA8060" s="12"/>
      <c r="DB8060" s="12"/>
      <c r="DC8060" s="12"/>
      <c r="DD8060" s="12"/>
      <c r="DE8060" s="12"/>
      <c r="DF8060" s="12"/>
      <c r="DG8060" s="12"/>
      <c r="DH8060" s="12"/>
      <c r="DI8060" s="12"/>
      <c r="DJ8060" s="12"/>
      <c r="DK8060" s="12"/>
      <c r="DL8060" s="12"/>
      <c r="DM8060" s="12"/>
      <c r="DN8060" s="12"/>
      <c r="DO8060" s="12"/>
      <c r="DP8060" s="12"/>
      <c r="DQ8060" s="12"/>
      <c r="DR8060" s="12"/>
      <c r="DS8060" s="12"/>
      <c r="DT8060" s="12"/>
      <c r="DU8060" s="12"/>
      <c r="DV8060" s="12"/>
      <c r="DW8060" s="12"/>
      <c r="DX8060" s="12"/>
      <c r="DY8060" s="12"/>
      <c r="DZ8060" s="12"/>
      <c r="EA8060" s="12"/>
      <c r="EB8060" s="12"/>
      <c r="EC8060" s="12"/>
      <c r="ED8060" s="12"/>
      <c r="EE8060" s="12"/>
      <c r="EF8060" s="12"/>
      <c r="EG8060" s="12"/>
      <c r="EH8060" s="12"/>
      <c r="EI8060" s="12"/>
      <c r="EJ8060" s="12"/>
      <c r="EK8060" s="12"/>
      <c r="EL8060" s="12"/>
      <c r="EM8060" s="12"/>
      <c r="EN8060" s="12"/>
      <c r="EO8060" s="12"/>
      <c r="EP8060" s="12"/>
      <c r="EQ8060" s="12"/>
      <c r="ER8060" s="12"/>
      <c r="ES8060" s="12"/>
      <c r="ET8060" s="12"/>
      <c r="EU8060" s="12"/>
      <c r="EV8060" s="12"/>
      <c r="EW8060" s="12"/>
      <c r="EX8060" s="12"/>
      <c r="EY8060" s="12"/>
      <c r="EZ8060" s="12"/>
      <c r="FA8060" s="12"/>
      <c r="FB8060" s="12"/>
      <c r="FC8060" s="12"/>
      <c r="FD8060" s="12"/>
      <c r="FE8060" s="12"/>
      <c r="FF8060" s="12"/>
      <c r="FG8060" s="12"/>
      <c r="FH8060" s="12"/>
      <c r="FI8060" s="12"/>
      <c r="FJ8060" s="12"/>
      <c r="FK8060" s="12"/>
      <c r="FL8060" s="12"/>
      <c r="FM8060" s="12"/>
      <c r="FN8060" s="12"/>
      <c r="FO8060" s="12"/>
      <c r="FP8060" s="12"/>
      <c r="FQ8060" s="12"/>
      <c r="FR8060" s="12"/>
      <c r="FS8060" s="12"/>
      <c r="FT8060" s="12"/>
      <c r="FU8060" s="12"/>
      <c r="FV8060" s="12"/>
      <c r="FW8060" s="12"/>
      <c r="FX8060" s="12"/>
      <c r="FY8060" s="12"/>
      <c r="FZ8060" s="12"/>
      <c r="GA8060" s="12"/>
      <c r="GB8060" s="12"/>
      <c r="GC8060" s="12"/>
      <c r="GD8060" s="12"/>
      <c r="GE8060" s="12"/>
      <c r="GF8060" s="12"/>
      <c r="GG8060" s="12"/>
      <c r="GH8060" s="12"/>
      <c r="GI8060" s="12"/>
      <c r="GJ8060" s="12"/>
      <c r="GK8060" s="12"/>
      <c r="GL8060" s="12"/>
      <c r="GM8060" s="12"/>
      <c r="GN8060" s="12"/>
      <c r="GO8060" s="12"/>
      <c r="GP8060" s="12"/>
      <c r="GQ8060" s="12"/>
      <c r="GR8060" s="12"/>
      <c r="GS8060" s="12"/>
      <c r="GT8060" s="12"/>
      <c r="GU8060" s="12"/>
      <c r="GV8060" s="12"/>
      <c r="GW8060" s="12"/>
      <c r="GX8060" s="12"/>
      <c r="GY8060" s="12"/>
    </row>
    <row r="8061" s="5" customFormat="1" spans="1:207">
      <c r="A8061" s="139"/>
      <c r="B8061" s="140"/>
      <c r="D8061" s="141"/>
      <c r="E8061" s="12"/>
      <c r="F8061" s="84"/>
      <c r="H8061" s="14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  <c r="Z8061" s="12"/>
      <c r="AA8061" s="12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  <c r="AR8061" s="12"/>
      <c r="AS8061" s="12"/>
      <c r="AT8061" s="12"/>
      <c r="AU8061" s="12"/>
      <c r="AV8061" s="12"/>
      <c r="AW8061" s="12"/>
      <c r="AX8061" s="12"/>
      <c r="AY8061" s="12"/>
      <c r="AZ8061" s="12"/>
      <c r="BA8061" s="12"/>
      <c r="BB8061" s="12"/>
      <c r="BC8061" s="12"/>
      <c r="BD8061" s="12"/>
      <c r="BE8061" s="12"/>
      <c r="BF8061" s="12"/>
      <c r="BG8061" s="12"/>
      <c r="BH8061" s="12"/>
      <c r="BI8061" s="12"/>
      <c r="BJ8061" s="12"/>
      <c r="BK8061" s="12"/>
      <c r="BL8061" s="12"/>
      <c r="BM8061" s="12"/>
      <c r="BN8061" s="12"/>
      <c r="BO8061" s="12"/>
      <c r="BP8061" s="12"/>
      <c r="BQ8061" s="12"/>
      <c r="BR8061" s="12"/>
      <c r="BS8061" s="12"/>
      <c r="BT8061" s="12"/>
      <c r="BU8061" s="12"/>
      <c r="BV8061" s="12"/>
      <c r="BW8061" s="12"/>
      <c r="BX8061" s="12"/>
      <c r="BY8061" s="12"/>
      <c r="BZ8061" s="12"/>
      <c r="CA8061" s="12"/>
      <c r="CB8061" s="12"/>
      <c r="CC8061" s="12"/>
      <c r="CD8061" s="12"/>
      <c r="CE8061" s="12"/>
      <c r="CF8061" s="12"/>
      <c r="CG8061" s="12"/>
      <c r="CH8061" s="12"/>
      <c r="CI8061" s="12"/>
      <c r="CJ8061" s="12"/>
      <c r="CK8061" s="12"/>
      <c r="CL8061" s="12"/>
      <c r="CM8061" s="12"/>
      <c r="CN8061" s="12"/>
      <c r="CO8061" s="12"/>
      <c r="CP8061" s="12"/>
      <c r="CQ8061" s="12"/>
      <c r="CR8061" s="12"/>
      <c r="CS8061" s="12"/>
      <c r="CT8061" s="12"/>
      <c r="CU8061" s="12"/>
      <c r="CV8061" s="12"/>
      <c r="CW8061" s="12"/>
      <c r="CX8061" s="12"/>
      <c r="CY8061" s="12"/>
      <c r="CZ8061" s="12"/>
      <c r="DA8061" s="12"/>
      <c r="DB8061" s="12"/>
      <c r="DC8061" s="12"/>
      <c r="DD8061" s="12"/>
      <c r="DE8061" s="12"/>
      <c r="DF8061" s="12"/>
      <c r="DG8061" s="12"/>
      <c r="DH8061" s="12"/>
      <c r="DI8061" s="12"/>
      <c r="DJ8061" s="12"/>
      <c r="DK8061" s="12"/>
      <c r="DL8061" s="12"/>
      <c r="DM8061" s="12"/>
      <c r="DN8061" s="12"/>
      <c r="DO8061" s="12"/>
      <c r="DP8061" s="12"/>
      <c r="DQ8061" s="12"/>
      <c r="DR8061" s="12"/>
      <c r="DS8061" s="12"/>
      <c r="DT8061" s="12"/>
      <c r="DU8061" s="12"/>
      <c r="DV8061" s="12"/>
      <c r="DW8061" s="12"/>
      <c r="DX8061" s="12"/>
      <c r="DY8061" s="12"/>
      <c r="DZ8061" s="12"/>
      <c r="EA8061" s="12"/>
      <c r="EB8061" s="12"/>
      <c r="EC8061" s="12"/>
      <c r="ED8061" s="12"/>
      <c r="EE8061" s="12"/>
      <c r="EF8061" s="12"/>
      <c r="EG8061" s="12"/>
      <c r="EH8061" s="12"/>
      <c r="EI8061" s="12"/>
      <c r="EJ8061" s="12"/>
      <c r="EK8061" s="12"/>
      <c r="EL8061" s="12"/>
      <c r="EM8061" s="12"/>
      <c r="EN8061" s="12"/>
      <c r="EO8061" s="12"/>
      <c r="EP8061" s="12"/>
      <c r="EQ8061" s="12"/>
      <c r="ER8061" s="12"/>
      <c r="ES8061" s="12"/>
      <c r="ET8061" s="12"/>
      <c r="EU8061" s="12"/>
      <c r="EV8061" s="12"/>
      <c r="EW8061" s="12"/>
      <c r="EX8061" s="12"/>
      <c r="EY8061" s="12"/>
      <c r="EZ8061" s="12"/>
      <c r="FA8061" s="12"/>
      <c r="FB8061" s="12"/>
      <c r="FC8061" s="12"/>
      <c r="FD8061" s="12"/>
      <c r="FE8061" s="12"/>
      <c r="FF8061" s="12"/>
      <c r="FG8061" s="12"/>
      <c r="FH8061" s="12"/>
      <c r="FI8061" s="12"/>
      <c r="FJ8061" s="12"/>
      <c r="FK8061" s="12"/>
      <c r="FL8061" s="12"/>
      <c r="FM8061" s="12"/>
      <c r="FN8061" s="12"/>
      <c r="FO8061" s="12"/>
      <c r="FP8061" s="12"/>
      <c r="FQ8061" s="12"/>
      <c r="FR8061" s="12"/>
      <c r="FS8061" s="12"/>
      <c r="FT8061" s="12"/>
      <c r="FU8061" s="12"/>
      <c r="FV8061" s="12"/>
      <c r="FW8061" s="12"/>
      <c r="FX8061" s="12"/>
      <c r="FY8061" s="12"/>
      <c r="FZ8061" s="12"/>
      <c r="GA8061" s="12"/>
      <c r="GB8061" s="12"/>
      <c r="GC8061" s="12"/>
      <c r="GD8061" s="12"/>
      <c r="GE8061" s="12"/>
      <c r="GF8061" s="12"/>
      <c r="GG8061" s="12"/>
      <c r="GH8061" s="12"/>
      <c r="GI8061" s="12"/>
      <c r="GJ8061" s="12"/>
      <c r="GK8061" s="12"/>
      <c r="GL8061" s="12"/>
      <c r="GM8061" s="12"/>
      <c r="GN8061" s="12"/>
      <c r="GO8061" s="12"/>
      <c r="GP8061" s="12"/>
      <c r="GQ8061" s="12"/>
      <c r="GR8061" s="12"/>
      <c r="GS8061" s="12"/>
      <c r="GT8061" s="12"/>
      <c r="GU8061" s="12"/>
      <c r="GV8061" s="12"/>
      <c r="GW8061" s="12"/>
      <c r="GX8061" s="12"/>
      <c r="GY8061" s="12"/>
    </row>
    <row r="8062" s="5" customFormat="1" spans="1:207">
      <c r="A8062" s="139"/>
      <c r="B8062" s="140"/>
      <c r="D8062" s="141"/>
      <c r="E8062" s="12"/>
      <c r="F8062" s="84"/>
      <c r="H8062" s="14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  <c r="Z8062" s="12"/>
      <c r="AA8062" s="12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  <c r="AR8062" s="12"/>
      <c r="AS8062" s="12"/>
      <c r="AT8062" s="12"/>
      <c r="AU8062" s="12"/>
      <c r="AV8062" s="12"/>
      <c r="AW8062" s="12"/>
      <c r="AX8062" s="12"/>
      <c r="AY8062" s="12"/>
      <c r="AZ8062" s="12"/>
      <c r="BA8062" s="12"/>
      <c r="BB8062" s="12"/>
      <c r="BC8062" s="12"/>
      <c r="BD8062" s="12"/>
      <c r="BE8062" s="12"/>
      <c r="BF8062" s="12"/>
      <c r="BG8062" s="12"/>
      <c r="BH8062" s="12"/>
      <c r="BI8062" s="12"/>
      <c r="BJ8062" s="12"/>
      <c r="BK8062" s="12"/>
      <c r="BL8062" s="12"/>
      <c r="BM8062" s="12"/>
      <c r="BN8062" s="12"/>
      <c r="BO8062" s="12"/>
      <c r="BP8062" s="12"/>
      <c r="BQ8062" s="12"/>
      <c r="BR8062" s="12"/>
      <c r="BS8062" s="12"/>
      <c r="BT8062" s="12"/>
      <c r="BU8062" s="12"/>
      <c r="BV8062" s="12"/>
      <c r="BW8062" s="12"/>
      <c r="BX8062" s="12"/>
      <c r="BY8062" s="12"/>
      <c r="BZ8062" s="12"/>
      <c r="CA8062" s="12"/>
      <c r="CB8062" s="12"/>
      <c r="CC8062" s="12"/>
      <c r="CD8062" s="12"/>
      <c r="CE8062" s="12"/>
      <c r="CF8062" s="12"/>
      <c r="CG8062" s="12"/>
      <c r="CH8062" s="12"/>
      <c r="CI8062" s="12"/>
      <c r="CJ8062" s="12"/>
      <c r="CK8062" s="12"/>
      <c r="CL8062" s="12"/>
      <c r="CM8062" s="12"/>
      <c r="CN8062" s="12"/>
      <c r="CO8062" s="12"/>
      <c r="CP8062" s="12"/>
      <c r="CQ8062" s="12"/>
      <c r="CR8062" s="12"/>
      <c r="CS8062" s="12"/>
      <c r="CT8062" s="12"/>
      <c r="CU8062" s="12"/>
      <c r="CV8062" s="12"/>
      <c r="CW8062" s="12"/>
      <c r="CX8062" s="12"/>
      <c r="CY8062" s="12"/>
      <c r="CZ8062" s="12"/>
      <c r="DA8062" s="12"/>
      <c r="DB8062" s="12"/>
      <c r="DC8062" s="12"/>
      <c r="DD8062" s="12"/>
      <c r="DE8062" s="12"/>
      <c r="DF8062" s="12"/>
      <c r="DG8062" s="12"/>
      <c r="DH8062" s="12"/>
      <c r="DI8062" s="12"/>
      <c r="DJ8062" s="12"/>
      <c r="DK8062" s="12"/>
      <c r="DL8062" s="12"/>
      <c r="DM8062" s="12"/>
      <c r="DN8062" s="12"/>
      <c r="DO8062" s="12"/>
      <c r="DP8062" s="12"/>
      <c r="DQ8062" s="12"/>
      <c r="DR8062" s="12"/>
      <c r="DS8062" s="12"/>
      <c r="DT8062" s="12"/>
      <c r="DU8062" s="12"/>
      <c r="DV8062" s="12"/>
      <c r="DW8062" s="12"/>
      <c r="DX8062" s="12"/>
      <c r="DY8062" s="12"/>
      <c r="DZ8062" s="12"/>
      <c r="EA8062" s="12"/>
      <c r="EB8062" s="12"/>
      <c r="EC8062" s="12"/>
      <c r="ED8062" s="12"/>
      <c r="EE8062" s="12"/>
      <c r="EF8062" s="12"/>
      <c r="EG8062" s="12"/>
      <c r="EH8062" s="12"/>
      <c r="EI8062" s="12"/>
      <c r="EJ8062" s="12"/>
      <c r="EK8062" s="12"/>
      <c r="EL8062" s="12"/>
      <c r="EM8062" s="12"/>
      <c r="EN8062" s="12"/>
      <c r="EO8062" s="12"/>
      <c r="EP8062" s="12"/>
      <c r="EQ8062" s="12"/>
      <c r="ER8062" s="12"/>
      <c r="ES8062" s="12"/>
      <c r="ET8062" s="12"/>
      <c r="EU8062" s="12"/>
      <c r="EV8062" s="12"/>
      <c r="EW8062" s="12"/>
      <c r="EX8062" s="12"/>
      <c r="EY8062" s="12"/>
      <c r="EZ8062" s="12"/>
      <c r="FA8062" s="12"/>
      <c r="FB8062" s="12"/>
      <c r="FC8062" s="12"/>
      <c r="FD8062" s="12"/>
      <c r="FE8062" s="12"/>
      <c r="FF8062" s="12"/>
      <c r="FG8062" s="12"/>
      <c r="FH8062" s="12"/>
      <c r="FI8062" s="12"/>
      <c r="FJ8062" s="12"/>
      <c r="FK8062" s="12"/>
      <c r="FL8062" s="12"/>
      <c r="FM8062" s="12"/>
      <c r="FN8062" s="12"/>
      <c r="FO8062" s="12"/>
      <c r="FP8062" s="12"/>
      <c r="FQ8062" s="12"/>
      <c r="FR8062" s="12"/>
      <c r="FS8062" s="12"/>
      <c r="FT8062" s="12"/>
      <c r="FU8062" s="12"/>
      <c r="FV8062" s="12"/>
      <c r="FW8062" s="12"/>
      <c r="FX8062" s="12"/>
      <c r="FY8062" s="12"/>
      <c r="FZ8062" s="12"/>
      <c r="GA8062" s="12"/>
      <c r="GB8062" s="12"/>
      <c r="GC8062" s="12"/>
      <c r="GD8062" s="12"/>
      <c r="GE8062" s="12"/>
      <c r="GF8062" s="12"/>
      <c r="GG8062" s="12"/>
      <c r="GH8062" s="12"/>
      <c r="GI8062" s="12"/>
      <c r="GJ8062" s="12"/>
      <c r="GK8062" s="12"/>
      <c r="GL8062" s="12"/>
      <c r="GM8062" s="12"/>
      <c r="GN8062" s="12"/>
      <c r="GO8062" s="12"/>
      <c r="GP8062" s="12"/>
      <c r="GQ8062" s="12"/>
      <c r="GR8062" s="12"/>
      <c r="GS8062" s="12"/>
      <c r="GT8062" s="12"/>
      <c r="GU8062" s="12"/>
      <c r="GV8062" s="12"/>
      <c r="GW8062" s="12"/>
      <c r="GX8062" s="12"/>
      <c r="GY8062" s="12"/>
    </row>
    <row r="8063" s="5" customFormat="1" spans="1:207">
      <c r="A8063" s="139"/>
      <c r="B8063" s="140"/>
      <c r="D8063" s="141"/>
      <c r="E8063" s="12"/>
      <c r="F8063" s="84"/>
      <c r="H8063" s="14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  <c r="Z8063" s="12"/>
      <c r="AA8063" s="12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  <c r="AR8063" s="12"/>
      <c r="AS8063" s="12"/>
      <c r="AT8063" s="12"/>
      <c r="AU8063" s="12"/>
      <c r="AV8063" s="12"/>
      <c r="AW8063" s="12"/>
      <c r="AX8063" s="12"/>
      <c r="AY8063" s="12"/>
      <c r="AZ8063" s="12"/>
      <c r="BA8063" s="12"/>
      <c r="BB8063" s="12"/>
      <c r="BC8063" s="12"/>
      <c r="BD8063" s="12"/>
      <c r="BE8063" s="12"/>
      <c r="BF8063" s="12"/>
      <c r="BG8063" s="12"/>
      <c r="BH8063" s="12"/>
      <c r="BI8063" s="12"/>
      <c r="BJ8063" s="12"/>
      <c r="BK8063" s="12"/>
      <c r="BL8063" s="12"/>
      <c r="BM8063" s="12"/>
      <c r="BN8063" s="12"/>
      <c r="BO8063" s="12"/>
      <c r="BP8063" s="12"/>
      <c r="BQ8063" s="12"/>
      <c r="BR8063" s="12"/>
      <c r="BS8063" s="12"/>
      <c r="BT8063" s="12"/>
      <c r="BU8063" s="12"/>
      <c r="BV8063" s="12"/>
      <c r="BW8063" s="12"/>
      <c r="BX8063" s="12"/>
      <c r="BY8063" s="12"/>
      <c r="BZ8063" s="12"/>
      <c r="CA8063" s="12"/>
      <c r="CB8063" s="12"/>
      <c r="CC8063" s="12"/>
      <c r="CD8063" s="12"/>
      <c r="CE8063" s="12"/>
      <c r="CF8063" s="12"/>
      <c r="CG8063" s="12"/>
      <c r="CH8063" s="12"/>
      <c r="CI8063" s="12"/>
      <c r="CJ8063" s="12"/>
      <c r="CK8063" s="12"/>
      <c r="CL8063" s="12"/>
      <c r="CM8063" s="12"/>
      <c r="CN8063" s="12"/>
      <c r="CO8063" s="12"/>
      <c r="CP8063" s="12"/>
      <c r="CQ8063" s="12"/>
      <c r="CR8063" s="12"/>
      <c r="CS8063" s="12"/>
      <c r="CT8063" s="12"/>
      <c r="CU8063" s="12"/>
      <c r="CV8063" s="12"/>
      <c r="CW8063" s="12"/>
      <c r="CX8063" s="12"/>
      <c r="CY8063" s="12"/>
      <c r="CZ8063" s="12"/>
      <c r="DA8063" s="12"/>
      <c r="DB8063" s="12"/>
      <c r="DC8063" s="12"/>
      <c r="DD8063" s="12"/>
      <c r="DE8063" s="12"/>
      <c r="DF8063" s="12"/>
      <c r="DG8063" s="12"/>
      <c r="DH8063" s="12"/>
      <c r="DI8063" s="12"/>
      <c r="DJ8063" s="12"/>
      <c r="DK8063" s="12"/>
      <c r="DL8063" s="12"/>
      <c r="DM8063" s="12"/>
      <c r="DN8063" s="12"/>
      <c r="DO8063" s="12"/>
      <c r="DP8063" s="12"/>
      <c r="DQ8063" s="12"/>
      <c r="DR8063" s="12"/>
      <c r="DS8063" s="12"/>
      <c r="DT8063" s="12"/>
      <c r="DU8063" s="12"/>
      <c r="DV8063" s="12"/>
      <c r="DW8063" s="12"/>
      <c r="DX8063" s="12"/>
      <c r="DY8063" s="12"/>
      <c r="DZ8063" s="12"/>
      <c r="EA8063" s="12"/>
      <c r="EB8063" s="12"/>
      <c r="EC8063" s="12"/>
      <c r="ED8063" s="12"/>
      <c r="EE8063" s="12"/>
      <c r="EF8063" s="12"/>
      <c r="EG8063" s="12"/>
      <c r="EH8063" s="12"/>
      <c r="EI8063" s="12"/>
      <c r="EJ8063" s="12"/>
      <c r="EK8063" s="12"/>
      <c r="EL8063" s="12"/>
      <c r="EM8063" s="12"/>
      <c r="EN8063" s="12"/>
      <c r="EO8063" s="12"/>
      <c r="EP8063" s="12"/>
      <c r="EQ8063" s="12"/>
      <c r="ER8063" s="12"/>
      <c r="ES8063" s="12"/>
      <c r="ET8063" s="12"/>
      <c r="EU8063" s="12"/>
      <c r="EV8063" s="12"/>
      <c r="EW8063" s="12"/>
      <c r="EX8063" s="12"/>
      <c r="EY8063" s="12"/>
      <c r="EZ8063" s="12"/>
      <c r="FA8063" s="12"/>
      <c r="FB8063" s="12"/>
      <c r="FC8063" s="12"/>
      <c r="FD8063" s="12"/>
      <c r="FE8063" s="12"/>
      <c r="FF8063" s="12"/>
      <c r="FG8063" s="12"/>
      <c r="FH8063" s="12"/>
      <c r="FI8063" s="12"/>
      <c r="FJ8063" s="12"/>
      <c r="FK8063" s="12"/>
      <c r="FL8063" s="12"/>
      <c r="FM8063" s="12"/>
      <c r="FN8063" s="12"/>
      <c r="FO8063" s="12"/>
      <c r="FP8063" s="12"/>
      <c r="FQ8063" s="12"/>
      <c r="FR8063" s="12"/>
      <c r="FS8063" s="12"/>
      <c r="FT8063" s="12"/>
      <c r="FU8063" s="12"/>
      <c r="FV8063" s="12"/>
      <c r="FW8063" s="12"/>
      <c r="FX8063" s="12"/>
      <c r="FY8063" s="12"/>
      <c r="FZ8063" s="12"/>
      <c r="GA8063" s="12"/>
      <c r="GB8063" s="12"/>
      <c r="GC8063" s="12"/>
      <c r="GD8063" s="12"/>
      <c r="GE8063" s="12"/>
      <c r="GF8063" s="12"/>
      <c r="GG8063" s="12"/>
      <c r="GH8063" s="12"/>
      <c r="GI8063" s="12"/>
      <c r="GJ8063" s="12"/>
      <c r="GK8063" s="12"/>
      <c r="GL8063" s="12"/>
      <c r="GM8063" s="12"/>
      <c r="GN8063" s="12"/>
      <c r="GO8063" s="12"/>
      <c r="GP8063" s="12"/>
      <c r="GQ8063" s="12"/>
      <c r="GR8063" s="12"/>
      <c r="GS8063" s="12"/>
      <c r="GT8063" s="12"/>
      <c r="GU8063" s="12"/>
      <c r="GV8063" s="12"/>
      <c r="GW8063" s="12"/>
      <c r="GX8063" s="12"/>
      <c r="GY8063" s="12"/>
    </row>
    <row r="8064" s="5" customFormat="1" spans="1:207">
      <c r="A8064" s="139"/>
      <c r="B8064" s="140"/>
      <c r="D8064" s="141"/>
      <c r="E8064" s="12"/>
      <c r="F8064" s="84"/>
      <c r="H8064" s="14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  <c r="Z8064" s="12"/>
      <c r="AA8064" s="12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  <c r="AR8064" s="12"/>
      <c r="AS8064" s="12"/>
      <c r="AT8064" s="12"/>
      <c r="AU8064" s="12"/>
      <c r="AV8064" s="12"/>
      <c r="AW8064" s="12"/>
      <c r="AX8064" s="12"/>
      <c r="AY8064" s="12"/>
      <c r="AZ8064" s="12"/>
      <c r="BA8064" s="12"/>
      <c r="BB8064" s="12"/>
      <c r="BC8064" s="12"/>
      <c r="BD8064" s="12"/>
      <c r="BE8064" s="12"/>
      <c r="BF8064" s="12"/>
      <c r="BG8064" s="12"/>
      <c r="BH8064" s="12"/>
      <c r="BI8064" s="12"/>
      <c r="BJ8064" s="12"/>
      <c r="BK8064" s="12"/>
      <c r="BL8064" s="12"/>
      <c r="BM8064" s="12"/>
      <c r="BN8064" s="12"/>
      <c r="BO8064" s="12"/>
      <c r="BP8064" s="12"/>
      <c r="BQ8064" s="12"/>
      <c r="BR8064" s="12"/>
      <c r="BS8064" s="12"/>
      <c r="BT8064" s="12"/>
      <c r="BU8064" s="12"/>
      <c r="BV8064" s="12"/>
      <c r="BW8064" s="12"/>
      <c r="BX8064" s="12"/>
      <c r="BY8064" s="12"/>
      <c r="BZ8064" s="12"/>
      <c r="CA8064" s="12"/>
      <c r="CB8064" s="12"/>
      <c r="CC8064" s="12"/>
      <c r="CD8064" s="12"/>
      <c r="CE8064" s="12"/>
      <c r="CF8064" s="12"/>
      <c r="CG8064" s="12"/>
      <c r="CH8064" s="12"/>
      <c r="CI8064" s="12"/>
      <c r="CJ8064" s="12"/>
      <c r="CK8064" s="12"/>
      <c r="CL8064" s="12"/>
      <c r="CM8064" s="12"/>
      <c r="CN8064" s="12"/>
      <c r="CO8064" s="12"/>
      <c r="CP8064" s="12"/>
      <c r="CQ8064" s="12"/>
      <c r="CR8064" s="12"/>
      <c r="CS8064" s="12"/>
      <c r="CT8064" s="12"/>
      <c r="CU8064" s="12"/>
      <c r="CV8064" s="12"/>
      <c r="CW8064" s="12"/>
      <c r="CX8064" s="12"/>
      <c r="CY8064" s="12"/>
      <c r="CZ8064" s="12"/>
      <c r="DA8064" s="12"/>
      <c r="DB8064" s="12"/>
      <c r="DC8064" s="12"/>
      <c r="DD8064" s="12"/>
      <c r="DE8064" s="12"/>
      <c r="DF8064" s="12"/>
      <c r="DG8064" s="12"/>
      <c r="DH8064" s="12"/>
      <c r="DI8064" s="12"/>
      <c r="DJ8064" s="12"/>
      <c r="DK8064" s="12"/>
      <c r="DL8064" s="12"/>
      <c r="DM8064" s="12"/>
      <c r="DN8064" s="12"/>
      <c r="DO8064" s="12"/>
      <c r="DP8064" s="12"/>
      <c r="DQ8064" s="12"/>
      <c r="DR8064" s="12"/>
      <c r="DS8064" s="12"/>
      <c r="DT8064" s="12"/>
      <c r="DU8064" s="12"/>
      <c r="DV8064" s="12"/>
      <c r="DW8064" s="12"/>
      <c r="DX8064" s="12"/>
      <c r="DY8064" s="12"/>
      <c r="DZ8064" s="12"/>
      <c r="EA8064" s="12"/>
      <c r="EB8064" s="12"/>
      <c r="EC8064" s="12"/>
      <c r="ED8064" s="12"/>
      <c r="EE8064" s="12"/>
      <c r="EF8064" s="12"/>
      <c r="EG8064" s="12"/>
      <c r="EH8064" s="12"/>
      <c r="EI8064" s="12"/>
      <c r="EJ8064" s="12"/>
      <c r="EK8064" s="12"/>
      <c r="EL8064" s="12"/>
      <c r="EM8064" s="12"/>
      <c r="EN8064" s="12"/>
      <c r="EO8064" s="12"/>
      <c r="EP8064" s="12"/>
      <c r="EQ8064" s="12"/>
      <c r="ER8064" s="12"/>
      <c r="ES8064" s="12"/>
      <c r="ET8064" s="12"/>
      <c r="EU8064" s="12"/>
      <c r="EV8064" s="12"/>
      <c r="EW8064" s="12"/>
      <c r="EX8064" s="12"/>
      <c r="EY8064" s="12"/>
      <c r="EZ8064" s="12"/>
      <c r="FA8064" s="12"/>
      <c r="FB8064" s="12"/>
      <c r="FC8064" s="12"/>
      <c r="FD8064" s="12"/>
      <c r="FE8064" s="12"/>
      <c r="FF8064" s="12"/>
      <c r="FG8064" s="12"/>
      <c r="FH8064" s="12"/>
      <c r="FI8064" s="12"/>
      <c r="FJ8064" s="12"/>
      <c r="FK8064" s="12"/>
      <c r="FL8064" s="12"/>
      <c r="FM8064" s="12"/>
      <c r="FN8064" s="12"/>
      <c r="FO8064" s="12"/>
      <c r="FP8064" s="12"/>
      <c r="FQ8064" s="12"/>
      <c r="FR8064" s="12"/>
      <c r="FS8064" s="12"/>
      <c r="FT8064" s="12"/>
      <c r="FU8064" s="12"/>
      <c r="FV8064" s="12"/>
      <c r="FW8064" s="12"/>
      <c r="FX8064" s="12"/>
      <c r="FY8064" s="12"/>
      <c r="FZ8064" s="12"/>
      <c r="GA8064" s="12"/>
      <c r="GB8064" s="12"/>
      <c r="GC8064" s="12"/>
      <c r="GD8064" s="12"/>
      <c r="GE8064" s="12"/>
      <c r="GF8064" s="12"/>
      <c r="GG8064" s="12"/>
      <c r="GH8064" s="12"/>
      <c r="GI8064" s="12"/>
      <c r="GJ8064" s="12"/>
      <c r="GK8064" s="12"/>
      <c r="GL8064" s="12"/>
      <c r="GM8064" s="12"/>
      <c r="GN8064" s="12"/>
      <c r="GO8064" s="12"/>
      <c r="GP8064" s="12"/>
      <c r="GQ8064" s="12"/>
      <c r="GR8064" s="12"/>
      <c r="GS8064" s="12"/>
      <c r="GT8064" s="12"/>
      <c r="GU8064" s="12"/>
      <c r="GV8064" s="12"/>
      <c r="GW8064" s="12"/>
      <c r="GX8064" s="12"/>
      <c r="GY8064" s="12"/>
    </row>
    <row r="8065" s="5" customFormat="1" spans="1:207">
      <c r="A8065" s="139"/>
      <c r="B8065" s="140"/>
      <c r="D8065" s="141"/>
      <c r="E8065" s="12"/>
      <c r="F8065" s="84"/>
      <c r="H8065" s="14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  <c r="Z8065" s="12"/>
      <c r="AA8065" s="12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  <c r="AR8065" s="12"/>
      <c r="AS8065" s="12"/>
      <c r="AT8065" s="12"/>
      <c r="AU8065" s="12"/>
      <c r="AV8065" s="12"/>
      <c r="AW8065" s="12"/>
      <c r="AX8065" s="12"/>
      <c r="AY8065" s="12"/>
      <c r="AZ8065" s="12"/>
      <c r="BA8065" s="12"/>
      <c r="BB8065" s="12"/>
      <c r="BC8065" s="12"/>
      <c r="BD8065" s="12"/>
      <c r="BE8065" s="12"/>
      <c r="BF8065" s="12"/>
      <c r="BG8065" s="12"/>
      <c r="BH8065" s="12"/>
      <c r="BI8065" s="12"/>
      <c r="BJ8065" s="12"/>
      <c r="BK8065" s="12"/>
      <c r="BL8065" s="12"/>
      <c r="BM8065" s="12"/>
      <c r="BN8065" s="12"/>
      <c r="BO8065" s="12"/>
      <c r="BP8065" s="12"/>
      <c r="BQ8065" s="12"/>
      <c r="BR8065" s="12"/>
      <c r="BS8065" s="12"/>
      <c r="BT8065" s="12"/>
      <c r="BU8065" s="12"/>
      <c r="BV8065" s="12"/>
      <c r="BW8065" s="12"/>
      <c r="BX8065" s="12"/>
      <c r="BY8065" s="12"/>
      <c r="BZ8065" s="12"/>
      <c r="CA8065" s="12"/>
      <c r="CB8065" s="12"/>
      <c r="CC8065" s="12"/>
      <c r="CD8065" s="12"/>
      <c r="CE8065" s="12"/>
      <c r="CF8065" s="12"/>
      <c r="CG8065" s="12"/>
      <c r="CH8065" s="12"/>
      <c r="CI8065" s="12"/>
      <c r="CJ8065" s="12"/>
      <c r="CK8065" s="12"/>
      <c r="CL8065" s="12"/>
      <c r="CM8065" s="12"/>
      <c r="CN8065" s="12"/>
      <c r="CO8065" s="12"/>
      <c r="CP8065" s="12"/>
      <c r="CQ8065" s="12"/>
      <c r="CR8065" s="12"/>
      <c r="CS8065" s="12"/>
      <c r="CT8065" s="12"/>
      <c r="CU8065" s="12"/>
      <c r="CV8065" s="12"/>
      <c r="CW8065" s="12"/>
      <c r="CX8065" s="12"/>
      <c r="CY8065" s="12"/>
      <c r="CZ8065" s="12"/>
      <c r="DA8065" s="12"/>
      <c r="DB8065" s="12"/>
      <c r="DC8065" s="12"/>
      <c r="DD8065" s="12"/>
      <c r="DE8065" s="12"/>
      <c r="DF8065" s="12"/>
      <c r="DG8065" s="12"/>
      <c r="DH8065" s="12"/>
      <c r="DI8065" s="12"/>
      <c r="DJ8065" s="12"/>
      <c r="DK8065" s="12"/>
      <c r="DL8065" s="12"/>
      <c r="DM8065" s="12"/>
      <c r="DN8065" s="12"/>
      <c r="DO8065" s="12"/>
      <c r="DP8065" s="12"/>
      <c r="DQ8065" s="12"/>
      <c r="DR8065" s="12"/>
      <c r="DS8065" s="12"/>
      <c r="DT8065" s="12"/>
      <c r="DU8065" s="12"/>
      <c r="DV8065" s="12"/>
      <c r="DW8065" s="12"/>
      <c r="DX8065" s="12"/>
      <c r="DY8065" s="12"/>
      <c r="DZ8065" s="12"/>
      <c r="EA8065" s="12"/>
      <c r="EB8065" s="12"/>
      <c r="EC8065" s="12"/>
      <c r="ED8065" s="12"/>
      <c r="EE8065" s="12"/>
      <c r="EF8065" s="12"/>
      <c r="EG8065" s="12"/>
      <c r="EH8065" s="12"/>
      <c r="EI8065" s="12"/>
      <c r="EJ8065" s="12"/>
      <c r="EK8065" s="12"/>
      <c r="EL8065" s="12"/>
      <c r="EM8065" s="12"/>
      <c r="EN8065" s="12"/>
      <c r="EO8065" s="12"/>
      <c r="EP8065" s="12"/>
      <c r="EQ8065" s="12"/>
      <c r="ER8065" s="12"/>
      <c r="ES8065" s="12"/>
      <c r="ET8065" s="12"/>
      <c r="EU8065" s="12"/>
      <c r="EV8065" s="12"/>
      <c r="EW8065" s="12"/>
      <c r="EX8065" s="12"/>
      <c r="EY8065" s="12"/>
      <c r="EZ8065" s="12"/>
      <c r="FA8065" s="12"/>
      <c r="FB8065" s="12"/>
      <c r="FC8065" s="12"/>
      <c r="FD8065" s="12"/>
      <c r="FE8065" s="12"/>
      <c r="FF8065" s="12"/>
      <c r="FG8065" s="12"/>
      <c r="FH8065" s="12"/>
      <c r="FI8065" s="12"/>
      <c r="FJ8065" s="12"/>
      <c r="FK8065" s="12"/>
      <c r="FL8065" s="12"/>
      <c r="FM8065" s="12"/>
      <c r="FN8065" s="12"/>
      <c r="FO8065" s="12"/>
      <c r="FP8065" s="12"/>
      <c r="FQ8065" s="12"/>
      <c r="FR8065" s="12"/>
      <c r="FS8065" s="12"/>
      <c r="FT8065" s="12"/>
      <c r="FU8065" s="12"/>
      <c r="FV8065" s="12"/>
      <c r="FW8065" s="12"/>
      <c r="FX8065" s="12"/>
      <c r="FY8065" s="12"/>
      <c r="FZ8065" s="12"/>
      <c r="GA8065" s="12"/>
      <c r="GB8065" s="12"/>
      <c r="GC8065" s="12"/>
      <c r="GD8065" s="12"/>
      <c r="GE8065" s="12"/>
      <c r="GF8065" s="12"/>
      <c r="GG8065" s="12"/>
      <c r="GH8065" s="12"/>
      <c r="GI8065" s="12"/>
      <c r="GJ8065" s="12"/>
      <c r="GK8065" s="12"/>
      <c r="GL8065" s="12"/>
      <c r="GM8065" s="12"/>
      <c r="GN8065" s="12"/>
      <c r="GO8065" s="12"/>
      <c r="GP8065" s="12"/>
      <c r="GQ8065" s="12"/>
      <c r="GR8065" s="12"/>
      <c r="GS8065" s="12"/>
      <c r="GT8065" s="12"/>
      <c r="GU8065" s="12"/>
      <c r="GV8065" s="12"/>
      <c r="GW8065" s="12"/>
      <c r="GX8065" s="12"/>
      <c r="GY8065" s="12"/>
    </row>
    <row r="8066" s="5" customFormat="1" spans="1:207">
      <c r="A8066" s="139"/>
      <c r="B8066" s="140"/>
      <c r="D8066" s="141"/>
      <c r="E8066" s="12"/>
      <c r="F8066" s="84"/>
      <c r="H8066" s="14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  <c r="Z8066" s="12"/>
      <c r="AA8066" s="12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  <c r="AR8066" s="12"/>
      <c r="AS8066" s="12"/>
      <c r="AT8066" s="12"/>
      <c r="AU8066" s="12"/>
      <c r="AV8066" s="12"/>
      <c r="AW8066" s="12"/>
      <c r="AX8066" s="12"/>
      <c r="AY8066" s="12"/>
      <c r="AZ8066" s="12"/>
      <c r="BA8066" s="12"/>
      <c r="BB8066" s="12"/>
      <c r="BC8066" s="12"/>
      <c r="BD8066" s="12"/>
      <c r="BE8066" s="12"/>
      <c r="BF8066" s="12"/>
      <c r="BG8066" s="12"/>
      <c r="BH8066" s="12"/>
      <c r="BI8066" s="12"/>
      <c r="BJ8066" s="12"/>
      <c r="BK8066" s="12"/>
      <c r="BL8066" s="12"/>
      <c r="BM8066" s="12"/>
      <c r="BN8066" s="12"/>
      <c r="BO8066" s="12"/>
      <c r="BP8066" s="12"/>
      <c r="BQ8066" s="12"/>
      <c r="BR8066" s="12"/>
      <c r="BS8066" s="12"/>
      <c r="BT8066" s="12"/>
      <c r="BU8066" s="12"/>
      <c r="BV8066" s="12"/>
      <c r="BW8066" s="12"/>
      <c r="BX8066" s="12"/>
      <c r="BY8066" s="12"/>
      <c r="BZ8066" s="12"/>
      <c r="CA8066" s="12"/>
      <c r="CB8066" s="12"/>
      <c r="CC8066" s="12"/>
      <c r="CD8066" s="12"/>
      <c r="CE8066" s="12"/>
      <c r="CF8066" s="12"/>
      <c r="CG8066" s="12"/>
      <c r="CH8066" s="12"/>
      <c r="CI8066" s="12"/>
      <c r="CJ8066" s="12"/>
      <c r="CK8066" s="12"/>
      <c r="CL8066" s="12"/>
      <c r="CM8066" s="12"/>
      <c r="CN8066" s="12"/>
      <c r="CO8066" s="12"/>
      <c r="CP8066" s="12"/>
      <c r="CQ8066" s="12"/>
      <c r="CR8066" s="12"/>
      <c r="CS8066" s="12"/>
      <c r="CT8066" s="12"/>
      <c r="CU8066" s="12"/>
      <c r="CV8066" s="12"/>
      <c r="CW8066" s="12"/>
      <c r="CX8066" s="12"/>
      <c r="CY8066" s="12"/>
      <c r="CZ8066" s="12"/>
      <c r="DA8066" s="12"/>
      <c r="DB8066" s="12"/>
      <c r="DC8066" s="12"/>
      <c r="DD8066" s="12"/>
      <c r="DE8066" s="12"/>
      <c r="DF8066" s="12"/>
      <c r="DG8066" s="12"/>
      <c r="DH8066" s="12"/>
      <c r="DI8066" s="12"/>
      <c r="DJ8066" s="12"/>
      <c r="DK8066" s="12"/>
      <c r="DL8066" s="12"/>
      <c r="DM8066" s="12"/>
      <c r="DN8066" s="12"/>
      <c r="DO8066" s="12"/>
      <c r="DP8066" s="12"/>
      <c r="DQ8066" s="12"/>
      <c r="DR8066" s="12"/>
      <c r="DS8066" s="12"/>
      <c r="DT8066" s="12"/>
      <c r="DU8066" s="12"/>
      <c r="DV8066" s="12"/>
      <c r="DW8066" s="12"/>
      <c r="DX8066" s="12"/>
      <c r="DY8066" s="12"/>
      <c r="DZ8066" s="12"/>
      <c r="EA8066" s="12"/>
      <c r="EB8066" s="12"/>
      <c r="EC8066" s="12"/>
      <c r="ED8066" s="12"/>
      <c r="EE8066" s="12"/>
      <c r="EF8066" s="12"/>
      <c r="EG8066" s="12"/>
      <c r="EH8066" s="12"/>
      <c r="EI8066" s="12"/>
      <c r="EJ8066" s="12"/>
      <c r="EK8066" s="12"/>
      <c r="EL8066" s="12"/>
      <c r="EM8066" s="12"/>
      <c r="EN8066" s="12"/>
      <c r="EO8066" s="12"/>
      <c r="EP8066" s="12"/>
      <c r="EQ8066" s="12"/>
      <c r="ER8066" s="12"/>
      <c r="ES8066" s="12"/>
      <c r="ET8066" s="12"/>
      <c r="EU8066" s="12"/>
      <c r="EV8066" s="12"/>
      <c r="EW8066" s="12"/>
      <c r="EX8066" s="12"/>
      <c r="EY8066" s="12"/>
      <c r="EZ8066" s="12"/>
      <c r="FA8066" s="12"/>
      <c r="FB8066" s="12"/>
      <c r="FC8066" s="12"/>
      <c r="FD8066" s="12"/>
      <c r="FE8066" s="12"/>
      <c r="FF8066" s="12"/>
      <c r="FG8066" s="12"/>
      <c r="FH8066" s="12"/>
      <c r="FI8066" s="12"/>
      <c r="FJ8066" s="12"/>
      <c r="FK8066" s="12"/>
      <c r="FL8066" s="12"/>
      <c r="FM8066" s="12"/>
      <c r="FN8066" s="12"/>
      <c r="FO8066" s="12"/>
      <c r="FP8066" s="12"/>
      <c r="FQ8066" s="12"/>
      <c r="FR8066" s="12"/>
      <c r="FS8066" s="12"/>
      <c r="FT8066" s="12"/>
      <c r="FU8066" s="12"/>
      <c r="FV8066" s="12"/>
      <c r="FW8066" s="12"/>
      <c r="FX8066" s="12"/>
      <c r="FY8066" s="12"/>
      <c r="FZ8066" s="12"/>
      <c r="GA8066" s="12"/>
      <c r="GB8066" s="12"/>
      <c r="GC8066" s="12"/>
      <c r="GD8066" s="12"/>
      <c r="GE8066" s="12"/>
      <c r="GF8066" s="12"/>
      <c r="GG8066" s="12"/>
      <c r="GH8066" s="12"/>
      <c r="GI8066" s="12"/>
      <c r="GJ8066" s="12"/>
      <c r="GK8066" s="12"/>
      <c r="GL8066" s="12"/>
      <c r="GM8066" s="12"/>
      <c r="GN8066" s="12"/>
      <c r="GO8066" s="12"/>
      <c r="GP8066" s="12"/>
      <c r="GQ8066" s="12"/>
      <c r="GR8066" s="12"/>
      <c r="GS8066" s="12"/>
      <c r="GT8066" s="12"/>
      <c r="GU8066" s="12"/>
      <c r="GV8066" s="12"/>
      <c r="GW8066" s="12"/>
      <c r="GX8066" s="12"/>
      <c r="GY8066" s="12"/>
    </row>
    <row r="8067" s="5" customFormat="1" spans="1:207">
      <c r="A8067" s="139"/>
      <c r="B8067" s="140"/>
      <c r="D8067" s="141"/>
      <c r="E8067" s="12"/>
      <c r="F8067" s="84"/>
      <c r="H8067" s="14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  <c r="Z8067" s="12"/>
      <c r="AA8067" s="12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  <c r="AR8067" s="12"/>
      <c r="AS8067" s="12"/>
      <c r="AT8067" s="12"/>
      <c r="AU8067" s="12"/>
      <c r="AV8067" s="12"/>
      <c r="AW8067" s="12"/>
      <c r="AX8067" s="12"/>
      <c r="AY8067" s="12"/>
      <c r="AZ8067" s="12"/>
      <c r="BA8067" s="12"/>
      <c r="BB8067" s="12"/>
      <c r="BC8067" s="12"/>
      <c r="BD8067" s="12"/>
      <c r="BE8067" s="12"/>
      <c r="BF8067" s="12"/>
      <c r="BG8067" s="12"/>
      <c r="BH8067" s="12"/>
      <c r="BI8067" s="12"/>
      <c r="BJ8067" s="12"/>
      <c r="BK8067" s="12"/>
      <c r="BL8067" s="12"/>
      <c r="BM8067" s="12"/>
      <c r="BN8067" s="12"/>
      <c r="BO8067" s="12"/>
      <c r="BP8067" s="12"/>
      <c r="BQ8067" s="12"/>
      <c r="BR8067" s="12"/>
      <c r="BS8067" s="12"/>
      <c r="BT8067" s="12"/>
      <c r="BU8067" s="12"/>
      <c r="BV8067" s="12"/>
      <c r="BW8067" s="12"/>
      <c r="BX8067" s="12"/>
      <c r="BY8067" s="12"/>
      <c r="BZ8067" s="12"/>
      <c r="CA8067" s="12"/>
      <c r="CB8067" s="12"/>
      <c r="CC8067" s="12"/>
      <c r="CD8067" s="12"/>
      <c r="CE8067" s="12"/>
      <c r="CF8067" s="12"/>
      <c r="CG8067" s="12"/>
      <c r="CH8067" s="12"/>
      <c r="CI8067" s="12"/>
      <c r="CJ8067" s="12"/>
      <c r="CK8067" s="12"/>
      <c r="CL8067" s="12"/>
      <c r="CM8067" s="12"/>
      <c r="CN8067" s="12"/>
      <c r="CO8067" s="12"/>
      <c r="CP8067" s="12"/>
      <c r="CQ8067" s="12"/>
      <c r="CR8067" s="12"/>
      <c r="CS8067" s="12"/>
      <c r="CT8067" s="12"/>
      <c r="CU8067" s="12"/>
      <c r="CV8067" s="12"/>
      <c r="CW8067" s="12"/>
      <c r="CX8067" s="12"/>
      <c r="CY8067" s="12"/>
      <c r="CZ8067" s="12"/>
      <c r="DA8067" s="12"/>
      <c r="DB8067" s="12"/>
      <c r="DC8067" s="12"/>
      <c r="DD8067" s="12"/>
      <c r="DE8067" s="12"/>
      <c r="DF8067" s="12"/>
      <c r="DG8067" s="12"/>
      <c r="DH8067" s="12"/>
      <c r="DI8067" s="12"/>
      <c r="DJ8067" s="12"/>
      <c r="DK8067" s="12"/>
      <c r="DL8067" s="12"/>
      <c r="DM8067" s="12"/>
      <c r="DN8067" s="12"/>
      <c r="DO8067" s="12"/>
      <c r="DP8067" s="12"/>
      <c r="DQ8067" s="12"/>
      <c r="DR8067" s="12"/>
      <c r="DS8067" s="12"/>
      <c r="DT8067" s="12"/>
      <c r="DU8067" s="12"/>
      <c r="DV8067" s="12"/>
      <c r="DW8067" s="12"/>
      <c r="DX8067" s="12"/>
      <c r="DY8067" s="12"/>
      <c r="DZ8067" s="12"/>
      <c r="EA8067" s="12"/>
      <c r="EB8067" s="12"/>
      <c r="EC8067" s="12"/>
      <c r="ED8067" s="12"/>
      <c r="EE8067" s="12"/>
      <c r="EF8067" s="12"/>
      <c r="EG8067" s="12"/>
      <c r="EH8067" s="12"/>
      <c r="EI8067" s="12"/>
      <c r="EJ8067" s="12"/>
      <c r="EK8067" s="12"/>
      <c r="EL8067" s="12"/>
      <c r="EM8067" s="12"/>
      <c r="EN8067" s="12"/>
      <c r="EO8067" s="12"/>
      <c r="EP8067" s="12"/>
      <c r="EQ8067" s="12"/>
      <c r="ER8067" s="12"/>
      <c r="ES8067" s="12"/>
      <c r="ET8067" s="12"/>
      <c r="EU8067" s="12"/>
      <c r="EV8067" s="12"/>
      <c r="EW8067" s="12"/>
      <c r="EX8067" s="12"/>
      <c r="EY8067" s="12"/>
      <c r="EZ8067" s="12"/>
      <c r="FA8067" s="12"/>
      <c r="FB8067" s="12"/>
      <c r="FC8067" s="12"/>
      <c r="FD8067" s="12"/>
      <c r="FE8067" s="12"/>
      <c r="FF8067" s="12"/>
      <c r="FG8067" s="12"/>
      <c r="FH8067" s="12"/>
      <c r="FI8067" s="12"/>
      <c r="FJ8067" s="12"/>
      <c r="FK8067" s="12"/>
      <c r="FL8067" s="12"/>
      <c r="FM8067" s="12"/>
      <c r="FN8067" s="12"/>
      <c r="FO8067" s="12"/>
      <c r="FP8067" s="12"/>
      <c r="FQ8067" s="12"/>
      <c r="FR8067" s="12"/>
      <c r="FS8067" s="12"/>
      <c r="FT8067" s="12"/>
      <c r="FU8067" s="12"/>
      <c r="FV8067" s="12"/>
      <c r="FW8067" s="12"/>
      <c r="FX8067" s="12"/>
      <c r="FY8067" s="12"/>
      <c r="FZ8067" s="12"/>
      <c r="GA8067" s="12"/>
      <c r="GB8067" s="12"/>
      <c r="GC8067" s="12"/>
      <c r="GD8067" s="12"/>
      <c r="GE8067" s="12"/>
      <c r="GF8067" s="12"/>
      <c r="GG8067" s="12"/>
      <c r="GH8067" s="12"/>
      <c r="GI8067" s="12"/>
      <c r="GJ8067" s="12"/>
      <c r="GK8067" s="12"/>
      <c r="GL8067" s="12"/>
      <c r="GM8067" s="12"/>
      <c r="GN8067" s="12"/>
      <c r="GO8067" s="12"/>
      <c r="GP8067" s="12"/>
      <c r="GQ8067" s="12"/>
      <c r="GR8067" s="12"/>
      <c r="GS8067" s="12"/>
      <c r="GT8067" s="12"/>
      <c r="GU8067" s="12"/>
      <c r="GV8067" s="12"/>
      <c r="GW8067" s="12"/>
      <c r="GX8067" s="12"/>
      <c r="GY8067" s="12"/>
    </row>
    <row r="8068" s="5" customFormat="1" spans="1:207">
      <c r="A8068" s="139"/>
      <c r="B8068" s="140"/>
      <c r="D8068" s="141"/>
      <c r="E8068" s="12"/>
      <c r="F8068" s="84"/>
      <c r="H8068" s="14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  <c r="Z8068" s="12"/>
      <c r="AA8068" s="12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  <c r="AR8068" s="12"/>
      <c r="AS8068" s="12"/>
      <c r="AT8068" s="12"/>
      <c r="AU8068" s="12"/>
      <c r="AV8068" s="12"/>
      <c r="AW8068" s="12"/>
      <c r="AX8068" s="12"/>
      <c r="AY8068" s="12"/>
      <c r="AZ8068" s="12"/>
      <c r="BA8068" s="12"/>
      <c r="BB8068" s="12"/>
      <c r="BC8068" s="12"/>
      <c r="BD8068" s="12"/>
      <c r="BE8068" s="12"/>
      <c r="BF8068" s="12"/>
      <c r="BG8068" s="12"/>
      <c r="BH8068" s="12"/>
      <c r="BI8068" s="12"/>
      <c r="BJ8068" s="12"/>
      <c r="BK8068" s="12"/>
      <c r="BL8068" s="12"/>
      <c r="BM8068" s="12"/>
      <c r="BN8068" s="12"/>
      <c r="BO8068" s="12"/>
      <c r="BP8068" s="12"/>
      <c r="BQ8068" s="12"/>
      <c r="BR8068" s="12"/>
      <c r="BS8068" s="12"/>
      <c r="BT8068" s="12"/>
      <c r="BU8068" s="12"/>
      <c r="BV8068" s="12"/>
      <c r="BW8068" s="12"/>
      <c r="BX8068" s="12"/>
      <c r="BY8068" s="12"/>
      <c r="BZ8068" s="12"/>
      <c r="CA8068" s="12"/>
      <c r="CB8068" s="12"/>
      <c r="CC8068" s="12"/>
      <c r="CD8068" s="12"/>
      <c r="CE8068" s="12"/>
      <c r="CF8068" s="12"/>
      <c r="CG8068" s="12"/>
      <c r="CH8068" s="12"/>
      <c r="CI8068" s="12"/>
      <c r="CJ8068" s="12"/>
      <c r="CK8068" s="12"/>
      <c r="CL8068" s="12"/>
      <c r="CM8068" s="12"/>
      <c r="CN8068" s="12"/>
      <c r="CO8068" s="12"/>
      <c r="CP8068" s="12"/>
      <c r="CQ8068" s="12"/>
      <c r="CR8068" s="12"/>
      <c r="CS8068" s="12"/>
      <c r="CT8068" s="12"/>
      <c r="CU8068" s="12"/>
      <c r="CV8068" s="12"/>
      <c r="CW8068" s="12"/>
      <c r="CX8068" s="12"/>
      <c r="CY8068" s="12"/>
      <c r="CZ8068" s="12"/>
      <c r="DA8068" s="12"/>
      <c r="DB8068" s="12"/>
      <c r="DC8068" s="12"/>
      <c r="DD8068" s="12"/>
      <c r="DE8068" s="12"/>
      <c r="DF8068" s="12"/>
      <c r="DG8068" s="12"/>
      <c r="DH8068" s="12"/>
      <c r="DI8068" s="12"/>
      <c r="DJ8068" s="12"/>
      <c r="DK8068" s="12"/>
      <c r="DL8068" s="12"/>
      <c r="DM8068" s="12"/>
      <c r="DN8068" s="12"/>
      <c r="DO8068" s="12"/>
      <c r="DP8068" s="12"/>
      <c r="DQ8068" s="12"/>
      <c r="DR8068" s="12"/>
      <c r="DS8068" s="12"/>
      <c r="DT8068" s="12"/>
      <c r="DU8068" s="12"/>
      <c r="DV8068" s="12"/>
      <c r="DW8068" s="12"/>
      <c r="DX8068" s="12"/>
      <c r="DY8068" s="12"/>
      <c r="DZ8068" s="12"/>
      <c r="EA8068" s="12"/>
      <c r="EB8068" s="12"/>
      <c r="EC8068" s="12"/>
      <c r="ED8068" s="12"/>
      <c r="EE8068" s="12"/>
      <c r="EF8068" s="12"/>
      <c r="EG8068" s="12"/>
      <c r="EH8068" s="12"/>
      <c r="EI8068" s="12"/>
      <c r="EJ8068" s="12"/>
      <c r="EK8068" s="12"/>
      <c r="EL8068" s="12"/>
      <c r="EM8068" s="12"/>
      <c r="EN8068" s="12"/>
      <c r="EO8068" s="12"/>
      <c r="EP8068" s="12"/>
      <c r="EQ8068" s="12"/>
      <c r="ER8068" s="12"/>
      <c r="ES8068" s="12"/>
      <c r="ET8068" s="12"/>
      <c r="EU8068" s="12"/>
      <c r="EV8068" s="12"/>
      <c r="EW8068" s="12"/>
      <c r="EX8068" s="12"/>
      <c r="EY8068" s="12"/>
      <c r="EZ8068" s="12"/>
      <c r="FA8068" s="12"/>
      <c r="FB8068" s="12"/>
      <c r="FC8068" s="12"/>
      <c r="FD8068" s="12"/>
      <c r="FE8068" s="12"/>
      <c r="FF8068" s="12"/>
      <c r="FG8068" s="12"/>
      <c r="FH8068" s="12"/>
      <c r="FI8068" s="12"/>
      <c r="FJ8068" s="12"/>
      <c r="FK8068" s="12"/>
      <c r="FL8068" s="12"/>
      <c r="FM8068" s="12"/>
      <c r="FN8068" s="12"/>
      <c r="FO8068" s="12"/>
      <c r="FP8068" s="12"/>
      <c r="FQ8068" s="12"/>
      <c r="FR8068" s="12"/>
      <c r="FS8068" s="12"/>
      <c r="FT8068" s="12"/>
      <c r="FU8068" s="12"/>
      <c r="FV8068" s="12"/>
      <c r="FW8068" s="12"/>
      <c r="FX8068" s="12"/>
      <c r="FY8068" s="12"/>
      <c r="FZ8068" s="12"/>
      <c r="GA8068" s="12"/>
      <c r="GB8068" s="12"/>
      <c r="GC8068" s="12"/>
      <c r="GD8068" s="12"/>
      <c r="GE8068" s="12"/>
      <c r="GF8068" s="12"/>
      <c r="GG8068" s="12"/>
      <c r="GH8068" s="12"/>
      <c r="GI8068" s="12"/>
      <c r="GJ8068" s="12"/>
      <c r="GK8068" s="12"/>
      <c r="GL8068" s="12"/>
      <c r="GM8068" s="12"/>
      <c r="GN8068" s="12"/>
      <c r="GO8068" s="12"/>
      <c r="GP8068" s="12"/>
      <c r="GQ8068" s="12"/>
      <c r="GR8068" s="12"/>
      <c r="GS8068" s="12"/>
      <c r="GT8068" s="12"/>
      <c r="GU8068" s="12"/>
      <c r="GV8068" s="12"/>
      <c r="GW8068" s="12"/>
      <c r="GX8068" s="12"/>
      <c r="GY8068" s="12"/>
    </row>
    <row r="8069" s="5" customFormat="1" spans="1:207">
      <c r="A8069" s="139"/>
      <c r="B8069" s="140"/>
      <c r="D8069" s="141"/>
      <c r="E8069" s="12"/>
      <c r="F8069" s="84"/>
      <c r="H8069" s="14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  <c r="Z8069" s="12"/>
      <c r="AA8069" s="12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  <c r="AR8069" s="12"/>
      <c r="AS8069" s="12"/>
      <c r="AT8069" s="12"/>
      <c r="AU8069" s="12"/>
      <c r="AV8069" s="12"/>
      <c r="AW8069" s="12"/>
      <c r="AX8069" s="12"/>
      <c r="AY8069" s="12"/>
      <c r="AZ8069" s="12"/>
      <c r="BA8069" s="12"/>
      <c r="BB8069" s="12"/>
      <c r="BC8069" s="12"/>
      <c r="BD8069" s="12"/>
      <c r="BE8069" s="12"/>
      <c r="BF8069" s="12"/>
      <c r="BG8069" s="12"/>
      <c r="BH8069" s="12"/>
      <c r="BI8069" s="12"/>
      <c r="BJ8069" s="12"/>
      <c r="BK8069" s="12"/>
      <c r="BL8069" s="12"/>
      <c r="BM8069" s="12"/>
      <c r="BN8069" s="12"/>
      <c r="BO8069" s="12"/>
      <c r="BP8069" s="12"/>
      <c r="BQ8069" s="12"/>
      <c r="BR8069" s="12"/>
      <c r="BS8069" s="12"/>
      <c r="BT8069" s="12"/>
      <c r="BU8069" s="12"/>
      <c r="BV8069" s="12"/>
      <c r="BW8069" s="12"/>
      <c r="BX8069" s="12"/>
      <c r="BY8069" s="12"/>
      <c r="BZ8069" s="12"/>
      <c r="CA8069" s="12"/>
      <c r="CB8069" s="12"/>
      <c r="CC8069" s="12"/>
      <c r="CD8069" s="12"/>
      <c r="CE8069" s="12"/>
      <c r="CF8069" s="12"/>
      <c r="CG8069" s="12"/>
      <c r="CH8069" s="12"/>
      <c r="CI8069" s="12"/>
      <c r="CJ8069" s="12"/>
      <c r="CK8069" s="12"/>
      <c r="CL8069" s="12"/>
      <c r="CM8069" s="12"/>
      <c r="CN8069" s="12"/>
      <c r="CO8069" s="12"/>
      <c r="CP8069" s="12"/>
      <c r="CQ8069" s="12"/>
      <c r="CR8069" s="12"/>
      <c r="CS8069" s="12"/>
      <c r="CT8069" s="12"/>
      <c r="CU8069" s="12"/>
      <c r="CV8069" s="12"/>
      <c r="CW8069" s="12"/>
      <c r="CX8069" s="12"/>
      <c r="CY8069" s="12"/>
      <c r="CZ8069" s="12"/>
      <c r="DA8069" s="12"/>
      <c r="DB8069" s="12"/>
      <c r="DC8069" s="12"/>
      <c r="DD8069" s="12"/>
      <c r="DE8069" s="12"/>
      <c r="DF8069" s="12"/>
      <c r="DG8069" s="12"/>
      <c r="DH8069" s="12"/>
      <c r="DI8069" s="12"/>
      <c r="DJ8069" s="12"/>
      <c r="DK8069" s="12"/>
      <c r="DL8069" s="12"/>
      <c r="DM8069" s="12"/>
      <c r="DN8069" s="12"/>
      <c r="DO8069" s="12"/>
      <c r="DP8069" s="12"/>
      <c r="DQ8069" s="12"/>
      <c r="DR8069" s="12"/>
      <c r="DS8069" s="12"/>
      <c r="DT8069" s="12"/>
      <c r="DU8069" s="12"/>
      <c r="DV8069" s="12"/>
      <c r="DW8069" s="12"/>
      <c r="DX8069" s="12"/>
      <c r="DY8069" s="12"/>
      <c r="DZ8069" s="12"/>
      <c r="EA8069" s="12"/>
      <c r="EB8069" s="12"/>
      <c r="EC8069" s="12"/>
      <c r="ED8069" s="12"/>
      <c r="EE8069" s="12"/>
      <c r="EF8069" s="12"/>
      <c r="EG8069" s="12"/>
      <c r="EH8069" s="12"/>
      <c r="EI8069" s="12"/>
      <c r="EJ8069" s="12"/>
      <c r="EK8069" s="12"/>
      <c r="EL8069" s="12"/>
      <c r="EM8069" s="12"/>
      <c r="EN8069" s="12"/>
      <c r="EO8069" s="12"/>
      <c r="EP8069" s="12"/>
      <c r="EQ8069" s="12"/>
      <c r="ER8069" s="12"/>
      <c r="ES8069" s="12"/>
      <c r="ET8069" s="12"/>
      <c r="EU8069" s="12"/>
      <c r="EV8069" s="12"/>
      <c r="EW8069" s="12"/>
      <c r="EX8069" s="12"/>
      <c r="EY8069" s="12"/>
      <c r="EZ8069" s="12"/>
      <c r="FA8069" s="12"/>
      <c r="FB8069" s="12"/>
      <c r="FC8069" s="12"/>
      <c r="FD8069" s="12"/>
      <c r="FE8069" s="12"/>
      <c r="FF8069" s="12"/>
      <c r="FG8069" s="12"/>
      <c r="FH8069" s="12"/>
      <c r="FI8069" s="12"/>
      <c r="FJ8069" s="12"/>
      <c r="FK8069" s="12"/>
      <c r="FL8069" s="12"/>
      <c r="FM8069" s="12"/>
      <c r="FN8069" s="12"/>
      <c r="FO8069" s="12"/>
      <c r="FP8069" s="12"/>
      <c r="FQ8069" s="12"/>
      <c r="FR8069" s="12"/>
      <c r="FS8069" s="12"/>
      <c r="FT8069" s="12"/>
      <c r="FU8069" s="12"/>
      <c r="FV8069" s="12"/>
      <c r="FW8069" s="12"/>
      <c r="FX8069" s="12"/>
      <c r="FY8069" s="12"/>
      <c r="FZ8069" s="12"/>
      <c r="GA8069" s="12"/>
      <c r="GB8069" s="12"/>
      <c r="GC8069" s="12"/>
      <c r="GD8069" s="12"/>
      <c r="GE8069" s="12"/>
      <c r="GF8069" s="12"/>
      <c r="GG8069" s="12"/>
      <c r="GH8069" s="12"/>
      <c r="GI8069" s="12"/>
      <c r="GJ8069" s="12"/>
      <c r="GK8069" s="12"/>
      <c r="GL8069" s="12"/>
      <c r="GM8069" s="12"/>
      <c r="GN8069" s="12"/>
      <c r="GO8069" s="12"/>
      <c r="GP8069" s="12"/>
      <c r="GQ8069" s="12"/>
      <c r="GR8069" s="12"/>
      <c r="GS8069" s="12"/>
      <c r="GT8069" s="12"/>
      <c r="GU8069" s="12"/>
      <c r="GV8069" s="12"/>
      <c r="GW8069" s="12"/>
      <c r="GX8069" s="12"/>
      <c r="GY8069" s="12"/>
    </row>
    <row r="8070" s="5" customFormat="1" spans="1:207">
      <c r="A8070" s="139"/>
      <c r="B8070" s="140"/>
      <c r="D8070" s="141"/>
      <c r="E8070" s="12"/>
      <c r="F8070" s="84"/>
      <c r="H8070" s="14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  <c r="Z8070" s="12"/>
      <c r="AA8070" s="12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  <c r="AR8070" s="12"/>
      <c r="AS8070" s="12"/>
      <c r="AT8070" s="12"/>
      <c r="AU8070" s="12"/>
      <c r="AV8070" s="12"/>
      <c r="AW8070" s="12"/>
      <c r="AX8070" s="12"/>
      <c r="AY8070" s="12"/>
      <c r="AZ8070" s="12"/>
      <c r="BA8070" s="12"/>
      <c r="BB8070" s="12"/>
      <c r="BC8070" s="12"/>
      <c r="BD8070" s="12"/>
      <c r="BE8070" s="12"/>
      <c r="BF8070" s="12"/>
      <c r="BG8070" s="12"/>
      <c r="BH8070" s="12"/>
      <c r="BI8070" s="12"/>
      <c r="BJ8070" s="12"/>
      <c r="BK8070" s="12"/>
      <c r="BL8070" s="12"/>
      <c r="BM8070" s="12"/>
      <c r="BN8070" s="12"/>
      <c r="BO8070" s="12"/>
      <c r="BP8070" s="12"/>
      <c r="BQ8070" s="12"/>
      <c r="BR8070" s="12"/>
      <c r="BS8070" s="12"/>
      <c r="BT8070" s="12"/>
      <c r="BU8070" s="12"/>
      <c r="BV8070" s="12"/>
      <c r="BW8070" s="12"/>
      <c r="BX8070" s="12"/>
      <c r="BY8070" s="12"/>
      <c r="BZ8070" s="12"/>
      <c r="CA8070" s="12"/>
      <c r="CB8070" s="12"/>
      <c r="CC8070" s="12"/>
      <c r="CD8070" s="12"/>
      <c r="CE8070" s="12"/>
      <c r="CF8070" s="12"/>
      <c r="CG8070" s="12"/>
      <c r="CH8070" s="12"/>
      <c r="CI8070" s="12"/>
      <c r="CJ8070" s="12"/>
      <c r="CK8070" s="12"/>
      <c r="CL8070" s="12"/>
      <c r="CM8070" s="12"/>
      <c r="CN8070" s="12"/>
      <c r="CO8070" s="12"/>
      <c r="CP8070" s="12"/>
      <c r="CQ8070" s="12"/>
      <c r="CR8070" s="12"/>
      <c r="CS8070" s="12"/>
      <c r="CT8070" s="12"/>
      <c r="CU8070" s="12"/>
      <c r="CV8070" s="12"/>
      <c r="CW8070" s="12"/>
      <c r="CX8070" s="12"/>
      <c r="CY8070" s="12"/>
      <c r="CZ8070" s="12"/>
      <c r="DA8070" s="12"/>
      <c r="DB8070" s="12"/>
      <c r="DC8070" s="12"/>
      <c r="DD8070" s="12"/>
      <c r="DE8070" s="12"/>
      <c r="DF8070" s="12"/>
      <c r="DG8070" s="12"/>
      <c r="DH8070" s="12"/>
      <c r="DI8070" s="12"/>
      <c r="DJ8070" s="12"/>
      <c r="DK8070" s="12"/>
      <c r="DL8070" s="12"/>
      <c r="DM8070" s="12"/>
      <c r="DN8070" s="12"/>
      <c r="DO8070" s="12"/>
      <c r="DP8070" s="12"/>
      <c r="DQ8070" s="12"/>
      <c r="DR8070" s="12"/>
      <c r="DS8070" s="12"/>
      <c r="DT8070" s="12"/>
      <c r="DU8070" s="12"/>
      <c r="DV8070" s="12"/>
      <c r="DW8070" s="12"/>
      <c r="DX8070" s="12"/>
      <c r="DY8070" s="12"/>
      <c r="DZ8070" s="12"/>
      <c r="EA8070" s="12"/>
      <c r="EB8070" s="12"/>
      <c r="EC8070" s="12"/>
      <c r="ED8070" s="12"/>
      <c r="EE8070" s="12"/>
      <c r="EF8070" s="12"/>
      <c r="EG8070" s="12"/>
      <c r="EH8070" s="12"/>
      <c r="EI8070" s="12"/>
      <c r="EJ8070" s="12"/>
      <c r="EK8070" s="12"/>
      <c r="EL8070" s="12"/>
      <c r="EM8070" s="12"/>
      <c r="EN8070" s="12"/>
      <c r="EO8070" s="12"/>
      <c r="EP8070" s="12"/>
      <c r="EQ8070" s="12"/>
      <c r="ER8070" s="12"/>
      <c r="ES8070" s="12"/>
      <c r="ET8070" s="12"/>
      <c r="EU8070" s="12"/>
      <c r="EV8070" s="12"/>
      <c r="EW8070" s="12"/>
      <c r="EX8070" s="12"/>
      <c r="EY8070" s="12"/>
      <c r="EZ8070" s="12"/>
      <c r="FA8070" s="12"/>
      <c r="FB8070" s="12"/>
      <c r="FC8070" s="12"/>
      <c r="FD8070" s="12"/>
      <c r="FE8070" s="12"/>
      <c r="FF8070" s="12"/>
      <c r="FG8070" s="12"/>
      <c r="FH8070" s="12"/>
      <c r="FI8070" s="12"/>
      <c r="FJ8070" s="12"/>
      <c r="FK8070" s="12"/>
      <c r="FL8070" s="12"/>
      <c r="FM8070" s="12"/>
      <c r="FN8070" s="12"/>
      <c r="FO8070" s="12"/>
      <c r="FP8070" s="12"/>
      <c r="FQ8070" s="12"/>
      <c r="FR8070" s="12"/>
      <c r="FS8070" s="12"/>
      <c r="FT8070" s="12"/>
      <c r="FU8070" s="12"/>
      <c r="FV8070" s="12"/>
      <c r="FW8070" s="12"/>
      <c r="FX8070" s="12"/>
      <c r="FY8070" s="12"/>
      <c r="FZ8070" s="12"/>
      <c r="GA8070" s="12"/>
      <c r="GB8070" s="12"/>
      <c r="GC8070" s="12"/>
      <c r="GD8070" s="12"/>
      <c r="GE8070" s="12"/>
      <c r="GF8070" s="12"/>
      <c r="GG8070" s="12"/>
      <c r="GH8070" s="12"/>
      <c r="GI8070" s="12"/>
      <c r="GJ8070" s="12"/>
      <c r="GK8070" s="12"/>
      <c r="GL8070" s="12"/>
      <c r="GM8070" s="12"/>
      <c r="GN8070" s="12"/>
      <c r="GO8070" s="12"/>
      <c r="GP8070" s="12"/>
      <c r="GQ8070" s="12"/>
      <c r="GR8070" s="12"/>
      <c r="GS8070" s="12"/>
      <c r="GT8070" s="12"/>
      <c r="GU8070" s="12"/>
      <c r="GV8070" s="12"/>
      <c r="GW8070" s="12"/>
      <c r="GX8070" s="12"/>
      <c r="GY8070" s="12"/>
    </row>
  </sheetData>
  <mergeCells count="12"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K19:K20"/>
    <mergeCell ref="K36:K37"/>
    <mergeCell ref="K43:K44"/>
  </mergeCells>
  <printOptions horizontalCentered="1"/>
  <pageMargins left="0.707638888888889" right="0.707638888888889" top="0.747916666666667" bottom="0.747916666666667" header="0.313888888888889" footer="0.313888888888889"/>
  <pageSetup paperSize="9" scale="72" fitToHeight="0" orientation="portrait"/>
  <headerFooter alignWithMargins="0">
    <oddHeader>&amp;C&amp;"楷体_GB2312,常规"&amp;20单项工程汇总表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Y8121"/>
  <sheetViews>
    <sheetView showGridLines="0" showZeros="0" zoomScale="85" zoomScaleNormal="85" defaultGridColor="0" colorId="22" workbookViewId="0">
      <pane ySplit="3" topLeftCell="A4" activePane="bottomLeft" state="frozen"/>
      <selection/>
      <selection pane="bottomLeft" activeCell="I102" sqref="A5:I102"/>
    </sheetView>
  </sheetViews>
  <sheetFormatPr defaultColWidth="14.3833333333333" defaultRowHeight="23.25"/>
  <cols>
    <col min="1" max="1" width="7.75" style="6" customWidth="1"/>
    <col min="2" max="2" width="27.1333333333333" style="7" customWidth="1"/>
    <col min="3" max="3" width="13.1333333333333" style="5" customWidth="1"/>
    <col min="4" max="4" width="13.3833333333333" style="141" customWidth="1"/>
    <col min="5" max="5" width="14.5" style="12" customWidth="1"/>
    <col min="6" max="6" width="13.8833333333333" style="84" customWidth="1"/>
    <col min="7" max="7" width="9.25" style="5" customWidth="1"/>
    <col min="8" max="8" width="13.8833333333333" style="142" customWidth="1"/>
    <col min="9" max="9" width="10" style="5" customWidth="1"/>
    <col min="10" max="10" width="13.25" style="5" hidden="1" customWidth="1"/>
    <col min="11" max="11" width="19" style="12" customWidth="1"/>
    <col min="12" max="12" width="12.3833333333333" style="12" customWidth="1"/>
    <col min="13" max="13" width="16.1333333333333" style="12" customWidth="1"/>
    <col min="14" max="14" width="16.5" style="12" customWidth="1"/>
    <col min="15" max="15" width="13.3833333333333" style="12" customWidth="1"/>
    <col min="16" max="16384" width="14.3833333333333" style="12"/>
  </cols>
  <sheetData>
    <row r="1" s="1" customFormat="1" ht="21" customHeight="1" spans="1:10">
      <c r="A1" s="13" t="s">
        <v>168</v>
      </c>
      <c r="B1" s="14" t="s">
        <v>185</v>
      </c>
      <c r="C1" s="143"/>
      <c r="D1" s="144" t="str">
        <f>"总建筑面积："&amp;ROUND(H104,0)&amp;""</f>
        <v>总建筑面积：18773</v>
      </c>
      <c r="E1" s="145" t="s">
        <v>177</v>
      </c>
      <c r="F1" s="17" t="str">
        <f>""&amp;ROUND(F104,-4)/10000&amp;"万元"</f>
        <v>10037万元</v>
      </c>
      <c r="G1" s="16" t="s">
        <v>184</v>
      </c>
      <c r="H1" s="56">
        <f>I104</f>
        <v>5346.52357065123</v>
      </c>
      <c r="I1" s="17" t="s">
        <v>179</v>
      </c>
      <c r="J1" s="16"/>
    </row>
    <row r="2" ht="18" customHeight="1" spans="1:11">
      <c r="A2" s="18" t="s">
        <v>2</v>
      </c>
      <c r="B2" s="19" t="s">
        <v>3</v>
      </c>
      <c r="C2" s="19" t="s">
        <v>170</v>
      </c>
      <c r="D2" s="19" t="s">
        <v>171</v>
      </c>
      <c r="E2" s="19" t="s">
        <v>172</v>
      </c>
      <c r="F2" s="19" t="s">
        <v>173</v>
      </c>
      <c r="G2" s="24" t="s">
        <v>8</v>
      </c>
      <c r="H2" s="58"/>
      <c r="I2" s="59"/>
      <c r="J2" s="155" t="s">
        <v>9</v>
      </c>
      <c r="K2" s="156"/>
    </row>
    <row r="3" ht="19.5" customHeight="1" spans="1:11">
      <c r="A3" s="25"/>
      <c r="B3" s="26"/>
      <c r="C3" s="26"/>
      <c r="D3" s="26"/>
      <c r="E3" s="26"/>
      <c r="F3" s="26"/>
      <c r="G3" s="28" t="s">
        <v>10</v>
      </c>
      <c r="H3" s="62" t="s">
        <v>11</v>
      </c>
      <c r="I3" s="29" t="s">
        <v>174</v>
      </c>
      <c r="J3" s="155"/>
      <c r="K3" s="156"/>
    </row>
    <row r="4" ht="24.95" customHeight="1" spans="1:10">
      <c r="A4" s="31" t="s">
        <v>13</v>
      </c>
      <c r="B4" s="32" t="s">
        <v>14</v>
      </c>
      <c r="C4" s="146"/>
      <c r="D4" s="146"/>
      <c r="E4" s="146"/>
      <c r="F4" s="146"/>
      <c r="G4" s="32"/>
      <c r="H4" s="65"/>
      <c r="I4" s="34"/>
      <c r="J4" s="157"/>
    </row>
    <row r="5" ht="24.95" customHeight="1" spans="1:11">
      <c r="A5" s="31" t="s">
        <v>18</v>
      </c>
      <c r="B5" s="32" t="s">
        <v>107</v>
      </c>
      <c r="C5" s="147">
        <f t="shared" ref="C5:F5" si="0">C6+C14</f>
        <v>13516838</v>
      </c>
      <c r="D5" s="147">
        <f t="shared" si="0"/>
        <v>434412</v>
      </c>
      <c r="E5" s="147">
        <f t="shared" si="0"/>
        <v>1072476</v>
      </c>
      <c r="F5" s="147">
        <f t="shared" si="0"/>
        <v>15023726</v>
      </c>
      <c r="G5" s="238" t="s">
        <v>175</v>
      </c>
      <c r="H5" s="69">
        <v>1544.38</v>
      </c>
      <c r="I5" s="37">
        <f t="shared" ref="I5:I10" si="1">F5/H5</f>
        <v>9727.99829057615</v>
      </c>
      <c r="J5" s="158"/>
      <c r="K5" s="84">
        <f>F5+F22+F39+F57+F75</f>
        <v>95690765</v>
      </c>
    </row>
    <row r="6" ht="24.95" customHeight="1" spans="1:11">
      <c r="A6" s="38">
        <v>1</v>
      </c>
      <c r="B6" s="32" t="s">
        <v>20</v>
      </c>
      <c r="C6" s="147">
        <f>SUM(C7:C12)</f>
        <v>13516838</v>
      </c>
      <c r="D6" s="147">
        <f t="shared" ref="D6:F6" si="2">SUM(D7:D12)</f>
        <v>0</v>
      </c>
      <c r="E6" s="147">
        <f t="shared" si="2"/>
        <v>0</v>
      </c>
      <c r="F6" s="147">
        <f t="shared" si="2"/>
        <v>13516838</v>
      </c>
      <c r="G6" s="238" t="s">
        <v>175</v>
      </c>
      <c r="H6" s="69">
        <f>H5</f>
        <v>1544.38</v>
      </c>
      <c r="I6" s="37">
        <f t="shared" si="1"/>
        <v>8752.27469923205</v>
      </c>
      <c r="J6" s="158"/>
      <c r="K6" s="84">
        <f>F6+F23+F40+F58+F76</f>
        <v>76841858</v>
      </c>
    </row>
    <row r="7" s="3" customFormat="1" ht="24.95" customHeight="1" spans="1:10">
      <c r="A7" s="39">
        <v>1.1</v>
      </c>
      <c r="B7" s="40" t="s">
        <v>21</v>
      </c>
      <c r="C7" s="148">
        <f t="shared" ref="C7:C12" si="3">F7</f>
        <v>1720000</v>
      </c>
      <c r="D7" s="148"/>
      <c r="E7" s="148"/>
      <c r="F7" s="148">
        <f>H7*I7</f>
        <v>1720000</v>
      </c>
      <c r="G7" s="237" t="s">
        <v>22</v>
      </c>
      <c r="H7" s="73">
        <v>344</v>
      </c>
      <c r="I7" s="43">
        <v>5000</v>
      </c>
      <c r="J7" s="166"/>
    </row>
    <row r="8" ht="24.95" customHeight="1" spans="1:10">
      <c r="A8" s="39">
        <v>1.2</v>
      </c>
      <c r="B8" s="40" t="s">
        <v>23</v>
      </c>
      <c r="C8" s="148">
        <f t="shared" si="3"/>
        <v>5973304</v>
      </c>
      <c r="D8" s="149"/>
      <c r="E8" s="150"/>
      <c r="F8" s="148">
        <v>5973304</v>
      </c>
      <c r="G8" s="237" t="s">
        <v>15</v>
      </c>
      <c r="H8" s="73">
        <f>H5</f>
        <v>1544.38</v>
      </c>
      <c r="I8" s="43">
        <f t="shared" si="1"/>
        <v>3867.76829536772</v>
      </c>
      <c r="J8" s="158"/>
    </row>
    <row r="9" ht="24.95" customHeight="1" spans="1:11">
      <c r="A9" s="39">
        <v>1.3</v>
      </c>
      <c r="B9" s="40" t="s">
        <v>24</v>
      </c>
      <c r="C9" s="148">
        <f t="shared" si="3"/>
        <v>4729647</v>
      </c>
      <c r="D9" s="149"/>
      <c r="E9" s="150"/>
      <c r="F9" s="148">
        <v>4729647</v>
      </c>
      <c r="G9" s="237" t="s">
        <v>15</v>
      </c>
      <c r="H9" s="73">
        <f>H6</f>
        <v>1544.38</v>
      </c>
      <c r="I9" s="43">
        <f t="shared" si="1"/>
        <v>3062.4891542237</v>
      </c>
      <c r="J9" s="161" t="s">
        <v>180</v>
      </c>
      <c r="K9" s="162"/>
    </row>
    <row r="10" ht="24.95" customHeight="1" spans="1:11">
      <c r="A10" s="39">
        <v>1.4</v>
      </c>
      <c r="B10" s="40" t="s">
        <v>25</v>
      </c>
      <c r="C10" s="148">
        <f t="shared" si="3"/>
        <v>474988</v>
      </c>
      <c r="D10" s="149"/>
      <c r="E10" s="150"/>
      <c r="F10" s="148">
        <v>474988</v>
      </c>
      <c r="G10" s="237" t="s">
        <v>15</v>
      </c>
      <c r="H10" s="73">
        <f>+H9</f>
        <v>1544.38</v>
      </c>
      <c r="I10" s="43">
        <f t="shared" si="1"/>
        <v>307.559020448335</v>
      </c>
      <c r="J10" s="161" t="s">
        <v>180</v>
      </c>
      <c r="K10" s="162"/>
    </row>
    <row r="11" ht="24.95" customHeight="1" spans="1:12">
      <c r="A11" s="39">
        <v>1.5</v>
      </c>
      <c r="B11" s="40" t="s">
        <v>26</v>
      </c>
      <c r="C11" s="148">
        <f t="shared" si="3"/>
        <v>492534</v>
      </c>
      <c r="D11" s="149"/>
      <c r="E11" s="150"/>
      <c r="F11" s="148">
        <v>492534</v>
      </c>
      <c r="G11" s="237" t="s">
        <v>15</v>
      </c>
      <c r="H11" s="73">
        <f>+H6</f>
        <v>1544.38</v>
      </c>
      <c r="I11" s="43">
        <f t="shared" ref="I11:I12" si="4">F11/H11</f>
        <v>318.920213936984</v>
      </c>
      <c r="J11" s="163"/>
      <c r="K11" s="164"/>
      <c r="L11" s="84"/>
    </row>
    <row r="12" ht="24.95" customHeight="1" spans="1:10">
      <c r="A12" s="39">
        <v>1.6</v>
      </c>
      <c r="B12" s="40" t="s">
        <v>40</v>
      </c>
      <c r="C12" s="148">
        <f t="shared" si="3"/>
        <v>126365</v>
      </c>
      <c r="D12" s="149"/>
      <c r="E12" s="150"/>
      <c r="F12" s="148">
        <v>126365</v>
      </c>
      <c r="G12" s="237" t="s">
        <v>15</v>
      </c>
      <c r="H12" s="73">
        <f>H5</f>
        <v>1544.38</v>
      </c>
      <c r="I12" s="43">
        <f t="shared" si="4"/>
        <v>81.822478923581</v>
      </c>
      <c r="J12" s="161"/>
    </row>
    <row r="13" ht="24.95" customHeight="1" spans="1:13">
      <c r="A13" s="39"/>
      <c r="B13" s="40"/>
      <c r="C13" s="148"/>
      <c r="D13" s="148"/>
      <c r="E13" s="148"/>
      <c r="F13" s="148"/>
      <c r="G13" s="42"/>
      <c r="H13" s="73"/>
      <c r="I13" s="43"/>
      <c r="J13" s="166"/>
      <c r="L13" s="84"/>
      <c r="M13" s="84"/>
    </row>
    <row r="14" ht="24.95" customHeight="1" spans="1:13">
      <c r="A14" s="38">
        <v>2</v>
      </c>
      <c r="B14" s="32" t="s">
        <v>27</v>
      </c>
      <c r="C14" s="147">
        <f t="shared" ref="C14:F14" si="5">SUM(C15:C20)</f>
        <v>0</v>
      </c>
      <c r="D14" s="147">
        <f t="shared" si="5"/>
        <v>434412</v>
      </c>
      <c r="E14" s="147">
        <f t="shared" si="5"/>
        <v>1072476</v>
      </c>
      <c r="F14" s="147">
        <f t="shared" si="5"/>
        <v>1506888</v>
      </c>
      <c r="G14" s="238" t="s">
        <v>175</v>
      </c>
      <c r="H14" s="69">
        <f>H6</f>
        <v>1544.38</v>
      </c>
      <c r="I14" s="37">
        <f t="shared" ref="I14:I20" si="6">F14/H14</f>
        <v>975.723591344099</v>
      </c>
      <c r="J14" s="158"/>
      <c r="L14" s="84"/>
      <c r="M14" s="84"/>
    </row>
    <row r="15" ht="24.95" customHeight="1" spans="1:12">
      <c r="A15" s="39">
        <v>2.1</v>
      </c>
      <c r="B15" s="40" t="s">
        <v>28</v>
      </c>
      <c r="C15" s="148"/>
      <c r="D15" s="151">
        <v>370084</v>
      </c>
      <c r="E15" s="148">
        <f t="shared" ref="E15:E20" si="7">F15-D15</f>
        <v>425100</v>
      </c>
      <c r="F15" s="148">
        <v>795184</v>
      </c>
      <c r="G15" s="237" t="s">
        <v>15</v>
      </c>
      <c r="H15" s="73">
        <f>H14</f>
        <v>1544.38</v>
      </c>
      <c r="I15" s="43">
        <f t="shared" si="6"/>
        <v>514.888822699077</v>
      </c>
      <c r="J15" s="166"/>
      <c r="L15" s="84"/>
    </row>
    <row r="16" ht="24.95" customHeight="1" spans="1:12">
      <c r="A16" s="39">
        <v>2.2</v>
      </c>
      <c r="B16" s="40" t="s">
        <v>29</v>
      </c>
      <c r="C16" s="150"/>
      <c r="D16" s="151">
        <v>37931</v>
      </c>
      <c r="E16" s="148">
        <f t="shared" si="7"/>
        <v>180274</v>
      </c>
      <c r="F16" s="148">
        <v>218205</v>
      </c>
      <c r="G16" s="237" t="s">
        <v>15</v>
      </c>
      <c r="H16" s="73">
        <f>H14</f>
        <v>1544.38</v>
      </c>
      <c r="I16" s="43">
        <f t="shared" si="6"/>
        <v>141.289708491433</v>
      </c>
      <c r="J16" s="166"/>
      <c r="L16" s="84"/>
    </row>
    <row r="17" ht="24.95" customHeight="1" spans="1:12">
      <c r="A17" s="39">
        <v>2.3</v>
      </c>
      <c r="B17" s="40" t="s">
        <v>30</v>
      </c>
      <c r="C17" s="150"/>
      <c r="D17" s="151">
        <v>5276</v>
      </c>
      <c r="E17" s="148">
        <f t="shared" si="7"/>
        <v>15399</v>
      </c>
      <c r="F17" s="148">
        <v>20675</v>
      </c>
      <c r="G17" s="237" t="s">
        <v>15</v>
      </c>
      <c r="H17" s="73">
        <f>H14</f>
        <v>1544.38</v>
      </c>
      <c r="I17" s="43">
        <f t="shared" si="6"/>
        <v>13.3872492521271</v>
      </c>
      <c r="J17" s="166"/>
      <c r="L17" s="84"/>
    </row>
    <row r="18" ht="24.95" customHeight="1" spans="1:12">
      <c r="A18" s="39">
        <v>2.4</v>
      </c>
      <c r="B18" s="40" t="s">
        <v>31</v>
      </c>
      <c r="C18" s="150"/>
      <c r="D18" s="151">
        <v>21121</v>
      </c>
      <c r="E18" s="148">
        <f t="shared" si="7"/>
        <v>245310</v>
      </c>
      <c r="F18" s="148">
        <v>266431</v>
      </c>
      <c r="G18" s="237" t="s">
        <v>15</v>
      </c>
      <c r="H18" s="73">
        <f>H14</f>
        <v>1544.38</v>
      </c>
      <c r="I18" s="43">
        <f t="shared" si="6"/>
        <v>172.516479104884</v>
      </c>
      <c r="J18" s="166"/>
      <c r="K18" s="168"/>
      <c r="L18" s="84"/>
    </row>
    <row r="19" ht="24.95" customHeight="1" spans="1:12">
      <c r="A19" s="39">
        <v>2.5</v>
      </c>
      <c r="B19" s="40" t="s">
        <v>32</v>
      </c>
      <c r="C19" s="150"/>
      <c r="D19" s="151"/>
      <c r="E19" s="148">
        <f t="shared" si="7"/>
        <v>98849</v>
      </c>
      <c r="F19" s="148">
        <v>98849</v>
      </c>
      <c r="G19" s="237" t="s">
        <v>15</v>
      </c>
      <c r="H19" s="73">
        <f>H17</f>
        <v>1544.38</v>
      </c>
      <c r="I19" s="43">
        <f t="shared" si="6"/>
        <v>64.0056203784043</v>
      </c>
      <c r="J19" s="166"/>
      <c r="K19" s="169"/>
      <c r="L19" s="84"/>
    </row>
    <row r="20" ht="24.95" customHeight="1" spans="1:12">
      <c r="A20" s="39">
        <v>2.6</v>
      </c>
      <c r="B20" s="40" t="s">
        <v>33</v>
      </c>
      <c r="C20" s="150"/>
      <c r="D20" s="151"/>
      <c r="E20" s="148">
        <f t="shared" si="7"/>
        <v>107544</v>
      </c>
      <c r="F20" s="148">
        <v>107544</v>
      </c>
      <c r="G20" s="237" t="s">
        <v>15</v>
      </c>
      <c r="H20" s="73">
        <f>H14</f>
        <v>1544.38</v>
      </c>
      <c r="I20" s="43">
        <f t="shared" si="6"/>
        <v>69.6357114181743</v>
      </c>
      <c r="J20" s="166"/>
      <c r="K20" s="169"/>
      <c r="L20" s="84"/>
    </row>
    <row r="21" ht="24.95" customHeight="1" spans="1:10">
      <c r="A21" s="39"/>
      <c r="B21" s="40"/>
      <c r="C21" s="148"/>
      <c r="D21" s="151"/>
      <c r="E21" s="148"/>
      <c r="F21" s="148"/>
      <c r="G21" s="42"/>
      <c r="H21" s="73"/>
      <c r="I21" s="43"/>
      <c r="J21" s="161"/>
    </row>
    <row r="22" ht="24.95" customHeight="1" spans="1:10">
      <c r="A22" s="31" t="s">
        <v>36</v>
      </c>
      <c r="B22" s="32" t="s">
        <v>108</v>
      </c>
      <c r="C22" s="147">
        <f t="shared" ref="C22:F22" si="8">C23+C30</f>
        <v>47360005</v>
      </c>
      <c r="D22" s="147">
        <f t="shared" si="8"/>
        <v>1685920</v>
      </c>
      <c r="E22" s="147">
        <f t="shared" si="8"/>
        <v>11218593</v>
      </c>
      <c r="F22" s="147">
        <f t="shared" si="8"/>
        <v>60264518</v>
      </c>
      <c r="G22" s="238" t="s">
        <v>175</v>
      </c>
      <c r="H22" s="69">
        <f>14970.57-H5</f>
        <v>13426.19</v>
      </c>
      <c r="I22" s="37">
        <f t="shared" ref="I22:I24" si="9">F22/H22</f>
        <v>4488.57926187548</v>
      </c>
      <c r="J22" s="158"/>
    </row>
    <row r="23" ht="24.95" customHeight="1" spans="1:10">
      <c r="A23" s="38">
        <v>1</v>
      </c>
      <c r="B23" s="32" t="s">
        <v>20</v>
      </c>
      <c r="C23" s="147">
        <f t="shared" ref="C23:F23" si="10">SUM(C24:C28)</f>
        <v>47360005</v>
      </c>
      <c r="D23" s="147">
        <f t="shared" si="10"/>
        <v>0</v>
      </c>
      <c r="E23" s="147">
        <f t="shared" si="10"/>
        <v>0</v>
      </c>
      <c r="F23" s="147">
        <f t="shared" si="10"/>
        <v>47360005</v>
      </c>
      <c r="G23" s="238" t="s">
        <v>175</v>
      </c>
      <c r="H23" s="69">
        <f t="shared" ref="H23:H26" si="11">H22</f>
        <v>13426.19</v>
      </c>
      <c r="I23" s="37">
        <f t="shared" si="9"/>
        <v>3527.4344397033</v>
      </c>
      <c r="J23" s="158"/>
    </row>
    <row r="24" ht="24.95" customHeight="1" spans="1:11">
      <c r="A24" s="39">
        <v>1.1</v>
      </c>
      <c r="B24" s="40" t="s">
        <v>24</v>
      </c>
      <c r="C24" s="148">
        <f t="shared" ref="C24:C28" si="12">F24</f>
        <v>419859</v>
      </c>
      <c r="D24" s="149"/>
      <c r="E24" s="150"/>
      <c r="F24" s="148">
        <v>419859</v>
      </c>
      <c r="G24" s="237" t="s">
        <v>15</v>
      </c>
      <c r="H24" s="73">
        <f t="shared" si="11"/>
        <v>13426.19</v>
      </c>
      <c r="I24" s="43">
        <f t="shared" si="9"/>
        <v>31.2716414708864</v>
      </c>
      <c r="J24" s="161" t="s">
        <v>180</v>
      </c>
      <c r="K24" s="162"/>
    </row>
    <row r="25" ht="24.95" customHeight="1" spans="1:11">
      <c r="A25" s="39">
        <v>1.3</v>
      </c>
      <c r="B25" s="40" t="s">
        <v>38</v>
      </c>
      <c r="C25" s="148">
        <f t="shared" si="12"/>
        <v>25951127</v>
      </c>
      <c r="D25" s="149"/>
      <c r="E25" s="150"/>
      <c r="F25" s="148">
        <v>25951127</v>
      </c>
      <c r="G25" s="237" t="s">
        <v>15</v>
      </c>
      <c r="H25" s="73">
        <f>H23</f>
        <v>13426.19</v>
      </c>
      <c r="I25" s="43">
        <f t="shared" ref="I25:I28" si="13">F25/H25</f>
        <v>1932.87351065343</v>
      </c>
      <c r="J25" s="161"/>
      <c r="K25" s="164"/>
    </row>
    <row r="26" ht="24.95" customHeight="1" spans="1:11">
      <c r="A26" s="39">
        <v>1.2</v>
      </c>
      <c r="B26" s="40" t="s">
        <v>25</v>
      </c>
      <c r="C26" s="148">
        <f t="shared" si="12"/>
        <v>7376324</v>
      </c>
      <c r="D26" s="149"/>
      <c r="E26" s="150"/>
      <c r="F26" s="148">
        <v>7376324</v>
      </c>
      <c r="G26" s="237" t="s">
        <v>15</v>
      </c>
      <c r="H26" s="73">
        <f t="shared" si="11"/>
        <v>13426.19</v>
      </c>
      <c r="I26" s="43">
        <f t="shared" si="13"/>
        <v>549.398153906656</v>
      </c>
      <c r="J26" s="161" t="s">
        <v>180</v>
      </c>
      <c r="K26" s="162"/>
    </row>
    <row r="27" ht="24.95" customHeight="1" spans="1:11">
      <c r="A27" s="39">
        <v>1.3</v>
      </c>
      <c r="B27" s="40" t="s">
        <v>26</v>
      </c>
      <c r="C27" s="148">
        <f t="shared" si="12"/>
        <v>8977651</v>
      </c>
      <c r="D27" s="149"/>
      <c r="E27" s="150"/>
      <c r="F27" s="148">
        <v>8977651</v>
      </c>
      <c r="G27" s="237" t="s">
        <v>15</v>
      </c>
      <c r="H27" s="73">
        <f>H25</f>
        <v>13426.19</v>
      </c>
      <c r="I27" s="43">
        <f t="shared" si="13"/>
        <v>668.667060424439</v>
      </c>
      <c r="J27" s="163"/>
      <c r="K27" s="164"/>
    </row>
    <row r="28" ht="24.95" customHeight="1" spans="1:10">
      <c r="A28" s="39">
        <v>1.4</v>
      </c>
      <c r="B28" s="40" t="s">
        <v>40</v>
      </c>
      <c r="C28" s="148">
        <f t="shared" si="12"/>
        <v>4635044</v>
      </c>
      <c r="D28" s="149"/>
      <c r="E28" s="150"/>
      <c r="F28" s="148">
        <v>4635044</v>
      </c>
      <c r="G28" s="237" t="s">
        <v>15</v>
      </c>
      <c r="H28" s="73">
        <f>H22</f>
        <v>13426.19</v>
      </c>
      <c r="I28" s="43">
        <f t="shared" si="13"/>
        <v>345.224073247883</v>
      </c>
      <c r="J28" s="161"/>
    </row>
    <row r="29" ht="24.95" customHeight="1" spans="1:10">
      <c r="A29" s="39"/>
      <c r="B29" s="40"/>
      <c r="C29" s="148"/>
      <c r="D29" s="149"/>
      <c r="E29" s="150"/>
      <c r="F29" s="148"/>
      <c r="G29" s="42"/>
      <c r="H29" s="73"/>
      <c r="I29" s="43"/>
      <c r="J29" s="166"/>
    </row>
    <row r="30" ht="24.95" customHeight="1" spans="1:13">
      <c r="A30" s="38">
        <v>2</v>
      </c>
      <c r="B30" s="32" t="s">
        <v>27</v>
      </c>
      <c r="C30" s="147">
        <f t="shared" ref="C30:F30" si="14">SUM(C31:C37)</f>
        <v>0</v>
      </c>
      <c r="D30" s="147">
        <f t="shared" si="14"/>
        <v>1685920</v>
      </c>
      <c r="E30" s="147">
        <f t="shared" si="14"/>
        <v>11218593</v>
      </c>
      <c r="F30" s="147">
        <f t="shared" si="14"/>
        <v>12904513</v>
      </c>
      <c r="G30" s="238" t="s">
        <v>175</v>
      </c>
      <c r="H30" s="69">
        <f>H22</f>
        <v>13426.19</v>
      </c>
      <c r="I30" s="37">
        <f t="shared" ref="I30:I37" si="15">F30/H30</f>
        <v>961.144822172187</v>
      </c>
      <c r="J30" s="158"/>
      <c r="L30" s="84"/>
      <c r="M30" s="84"/>
    </row>
    <row r="31" ht="24.95" customHeight="1" spans="1:12">
      <c r="A31" s="39">
        <v>2.1</v>
      </c>
      <c r="B31" s="40" t="s">
        <v>28</v>
      </c>
      <c r="C31" s="148"/>
      <c r="D31" s="151">
        <v>0</v>
      </c>
      <c r="E31" s="148">
        <f t="shared" ref="E31:E37" si="16">F31-D31</f>
        <v>3778527</v>
      </c>
      <c r="F31" s="148">
        <v>3778527</v>
      </c>
      <c r="G31" s="237" t="s">
        <v>15</v>
      </c>
      <c r="H31" s="73">
        <f>H30</f>
        <v>13426.19</v>
      </c>
      <c r="I31" s="43">
        <f t="shared" si="15"/>
        <v>281.429579054073</v>
      </c>
      <c r="J31" s="166"/>
      <c r="L31" s="84"/>
    </row>
    <row r="32" ht="24.95" customHeight="1" spans="1:12">
      <c r="A32" s="39">
        <v>2.2</v>
      </c>
      <c r="B32" s="40" t="s">
        <v>109</v>
      </c>
      <c r="C32" s="150"/>
      <c r="D32" s="151">
        <v>144369</v>
      </c>
      <c r="E32" s="148">
        <f t="shared" si="16"/>
        <v>804694</v>
      </c>
      <c r="F32" s="148">
        <v>949063</v>
      </c>
      <c r="G32" s="237" t="s">
        <v>15</v>
      </c>
      <c r="H32" s="73">
        <f>H30</f>
        <v>13426.19</v>
      </c>
      <c r="I32" s="43">
        <f t="shared" si="15"/>
        <v>70.6874399960078</v>
      </c>
      <c r="J32" s="166"/>
      <c r="L32" s="84"/>
    </row>
    <row r="33" ht="24.95" customHeight="1" spans="1:12">
      <c r="A33" s="39">
        <v>2.3</v>
      </c>
      <c r="B33" s="40" t="s">
        <v>30</v>
      </c>
      <c r="C33" s="150"/>
      <c r="D33" s="151">
        <v>0</v>
      </c>
      <c r="E33" s="148">
        <f t="shared" si="16"/>
        <v>494861</v>
      </c>
      <c r="F33" s="148">
        <v>494861</v>
      </c>
      <c r="G33" s="237" t="s">
        <v>15</v>
      </c>
      <c r="H33" s="73">
        <f>H30</f>
        <v>13426.19</v>
      </c>
      <c r="I33" s="43">
        <f t="shared" si="15"/>
        <v>36.8578874572757</v>
      </c>
      <c r="J33" s="166"/>
      <c r="L33" s="84"/>
    </row>
    <row r="34" ht="24.95" customHeight="1" spans="1:12">
      <c r="A34" s="39">
        <v>2.4</v>
      </c>
      <c r="B34" s="40" t="s">
        <v>31</v>
      </c>
      <c r="C34" s="150"/>
      <c r="D34" s="151">
        <v>507068</v>
      </c>
      <c r="E34" s="148">
        <f t="shared" si="16"/>
        <v>2994368</v>
      </c>
      <c r="F34" s="148">
        <v>3501436</v>
      </c>
      <c r="G34" s="237" t="s">
        <v>15</v>
      </c>
      <c r="H34" s="73">
        <f>H30</f>
        <v>13426.19</v>
      </c>
      <c r="I34" s="43">
        <f t="shared" si="15"/>
        <v>260.791482915108</v>
      </c>
      <c r="J34" s="166"/>
      <c r="K34" s="168"/>
      <c r="L34" s="84"/>
    </row>
    <row r="35" ht="24.95" customHeight="1" spans="1:12">
      <c r="A35" s="39">
        <v>2.5</v>
      </c>
      <c r="B35" s="40" t="s">
        <v>32</v>
      </c>
      <c r="C35" s="150"/>
      <c r="D35" s="151"/>
      <c r="E35" s="148">
        <f t="shared" si="16"/>
        <v>734730</v>
      </c>
      <c r="F35" s="148">
        <v>734730</v>
      </c>
      <c r="G35" s="237" t="s">
        <v>15</v>
      </c>
      <c r="H35" s="73">
        <f>H33</f>
        <v>13426.19</v>
      </c>
      <c r="I35" s="43">
        <f t="shared" si="15"/>
        <v>54.7236408839738</v>
      </c>
      <c r="J35" s="166"/>
      <c r="K35" s="169"/>
      <c r="L35" s="84"/>
    </row>
    <row r="36" ht="24.95" customHeight="1" spans="1:12">
      <c r="A36" s="39">
        <v>2.6</v>
      </c>
      <c r="B36" s="40" t="s">
        <v>33</v>
      </c>
      <c r="C36" s="150"/>
      <c r="D36" s="151"/>
      <c r="E36" s="148">
        <f t="shared" si="16"/>
        <v>2303511</v>
      </c>
      <c r="F36" s="148">
        <v>2303511</v>
      </c>
      <c r="G36" s="237" t="s">
        <v>15</v>
      </c>
      <c r="H36" s="73">
        <f>H30</f>
        <v>13426.19</v>
      </c>
      <c r="I36" s="43">
        <f t="shared" si="15"/>
        <v>171.568479218602</v>
      </c>
      <c r="J36" s="166"/>
      <c r="K36" s="169"/>
      <c r="L36" s="84"/>
    </row>
    <row r="37" ht="24.95" customHeight="1" spans="1:10">
      <c r="A37" s="39">
        <v>2.7</v>
      </c>
      <c r="B37" s="40" t="s">
        <v>44</v>
      </c>
      <c r="C37" s="148"/>
      <c r="D37" s="151">
        <v>1034483</v>
      </c>
      <c r="E37" s="148">
        <f t="shared" si="16"/>
        <v>107902</v>
      </c>
      <c r="F37" s="148">
        <v>1142385</v>
      </c>
      <c r="G37" s="42" t="s">
        <v>45</v>
      </c>
      <c r="H37" s="42">
        <v>5</v>
      </c>
      <c r="I37" s="43">
        <f t="shared" si="15"/>
        <v>228477</v>
      </c>
      <c r="J37" s="161"/>
    </row>
    <row r="38" ht="24.95" customHeight="1" spans="1:10">
      <c r="A38" s="39"/>
      <c r="B38" s="40"/>
      <c r="C38" s="151"/>
      <c r="D38" s="151"/>
      <c r="E38" s="150">
        <f t="shared" ref="E38" si="17">F38-D38</f>
        <v>0</v>
      </c>
      <c r="F38" s="148"/>
      <c r="G38" s="42"/>
      <c r="H38" s="73"/>
      <c r="I38" s="43"/>
      <c r="J38" s="166"/>
    </row>
    <row r="39" ht="24.95" customHeight="1" spans="1:10">
      <c r="A39" s="31" t="s">
        <v>50</v>
      </c>
      <c r="B39" s="32" t="s">
        <v>110</v>
      </c>
      <c r="C39" s="147">
        <f t="shared" ref="C39:F39" si="18">C40+C48</f>
        <v>7829272</v>
      </c>
      <c r="D39" s="147">
        <f t="shared" si="18"/>
        <v>280862</v>
      </c>
      <c r="E39" s="147">
        <f t="shared" si="18"/>
        <v>1513424</v>
      </c>
      <c r="F39" s="147">
        <f t="shared" si="18"/>
        <v>9623558</v>
      </c>
      <c r="G39" s="238" t="s">
        <v>175</v>
      </c>
      <c r="H39" s="69">
        <v>1853.07</v>
      </c>
      <c r="I39" s="37">
        <f t="shared" ref="I39:I42" si="19">F39/H39</f>
        <v>5193.30516386321</v>
      </c>
      <c r="J39" s="158"/>
    </row>
    <row r="40" ht="24.95" customHeight="1" spans="1:10">
      <c r="A40" s="38">
        <v>1</v>
      </c>
      <c r="B40" s="32" t="s">
        <v>20</v>
      </c>
      <c r="C40" s="147">
        <f t="shared" ref="C40:F40" si="20">SUM(C41:C46)</f>
        <v>7829272</v>
      </c>
      <c r="D40" s="147">
        <f t="shared" si="20"/>
        <v>0</v>
      </c>
      <c r="E40" s="147">
        <f t="shared" si="20"/>
        <v>0</v>
      </c>
      <c r="F40" s="147">
        <f t="shared" si="20"/>
        <v>7829272</v>
      </c>
      <c r="G40" s="238" t="s">
        <v>175</v>
      </c>
      <c r="H40" s="69">
        <f>H39</f>
        <v>1853.07</v>
      </c>
      <c r="I40" s="37">
        <f t="shared" si="19"/>
        <v>4225.02765680735</v>
      </c>
      <c r="J40" s="158"/>
    </row>
    <row r="41" ht="24.95" customHeight="1" spans="1:10">
      <c r="A41" s="39">
        <v>1.1</v>
      </c>
      <c r="B41" s="40" t="s">
        <v>23</v>
      </c>
      <c r="C41" s="148">
        <f t="shared" ref="C41:C46" si="21">F41</f>
        <v>561767</v>
      </c>
      <c r="D41" s="149"/>
      <c r="E41" s="150"/>
      <c r="F41" s="148">
        <v>561767</v>
      </c>
      <c r="G41" s="237" t="s">
        <v>15</v>
      </c>
      <c r="H41" s="73">
        <f t="shared" ref="H41:H43" si="22">H39</f>
        <v>1853.07</v>
      </c>
      <c r="I41" s="43">
        <f t="shared" si="19"/>
        <v>303.154764795717</v>
      </c>
      <c r="J41" s="158"/>
    </row>
    <row r="42" ht="24.95" customHeight="1" spans="1:11">
      <c r="A42" s="39">
        <v>1.2</v>
      </c>
      <c r="B42" s="40" t="s">
        <v>24</v>
      </c>
      <c r="C42" s="148">
        <f t="shared" si="21"/>
        <v>311269</v>
      </c>
      <c r="D42" s="149"/>
      <c r="E42" s="150"/>
      <c r="F42" s="148">
        <v>311269</v>
      </c>
      <c r="G42" s="237" t="s">
        <v>15</v>
      </c>
      <c r="H42" s="73">
        <f t="shared" si="22"/>
        <v>1853.07</v>
      </c>
      <c r="I42" s="43">
        <f t="shared" si="19"/>
        <v>167.974766198794</v>
      </c>
      <c r="J42" s="161" t="s">
        <v>180</v>
      </c>
      <c r="K42" s="162"/>
    </row>
    <row r="43" ht="24.95" customHeight="1" spans="1:11">
      <c r="A43" s="39">
        <v>1.3</v>
      </c>
      <c r="B43" s="40" t="s">
        <v>38</v>
      </c>
      <c r="C43" s="148">
        <f t="shared" si="21"/>
        <v>3345883</v>
      </c>
      <c r="D43" s="149"/>
      <c r="E43" s="150"/>
      <c r="F43" s="148">
        <v>3345883</v>
      </c>
      <c r="G43" s="237" t="s">
        <v>15</v>
      </c>
      <c r="H43" s="73">
        <f t="shared" si="22"/>
        <v>1853.07</v>
      </c>
      <c r="I43" s="43">
        <f t="shared" ref="I43:I46" si="23">F43/H43</f>
        <v>1805.58910348773</v>
      </c>
      <c r="J43" s="161"/>
      <c r="K43" s="162"/>
    </row>
    <row r="44" ht="24.95" customHeight="1" spans="1:11">
      <c r="A44" s="39">
        <v>1.4</v>
      </c>
      <c r="B44" s="40" t="s">
        <v>25</v>
      </c>
      <c r="C44" s="148">
        <f t="shared" si="21"/>
        <v>1383511</v>
      </c>
      <c r="D44" s="149"/>
      <c r="E44" s="150"/>
      <c r="F44" s="148">
        <v>1383511</v>
      </c>
      <c r="G44" s="237" t="s">
        <v>15</v>
      </c>
      <c r="H44" s="73">
        <f>+H42</f>
        <v>1853.07</v>
      </c>
      <c r="I44" s="43">
        <f t="shared" si="23"/>
        <v>746.604823347202</v>
      </c>
      <c r="J44" s="161" t="s">
        <v>180</v>
      </c>
      <c r="K44" s="162"/>
    </row>
    <row r="45" ht="24.75" customHeight="1" spans="1:12">
      <c r="A45" s="39">
        <v>1.5</v>
      </c>
      <c r="B45" s="40" t="s">
        <v>26</v>
      </c>
      <c r="C45" s="148">
        <f t="shared" si="21"/>
        <v>1269928</v>
      </c>
      <c r="D45" s="149"/>
      <c r="E45" s="150"/>
      <c r="F45" s="148">
        <v>1269928</v>
      </c>
      <c r="G45" s="237" t="s">
        <v>15</v>
      </c>
      <c r="H45" s="73">
        <f>+H43</f>
        <v>1853.07</v>
      </c>
      <c r="I45" s="43">
        <f t="shared" si="23"/>
        <v>685.310322869616</v>
      </c>
      <c r="J45" s="163"/>
      <c r="K45" s="164"/>
      <c r="L45" s="84"/>
    </row>
    <row r="46" ht="24.95" customHeight="1" spans="1:10">
      <c r="A46" s="39">
        <v>1.6</v>
      </c>
      <c r="B46" s="40" t="s">
        <v>40</v>
      </c>
      <c r="C46" s="148">
        <f t="shared" si="21"/>
        <v>956914</v>
      </c>
      <c r="D46" s="149"/>
      <c r="E46" s="150"/>
      <c r="F46" s="148">
        <v>956914</v>
      </c>
      <c r="G46" s="237" t="s">
        <v>15</v>
      </c>
      <c r="H46" s="73">
        <f>H39</f>
        <v>1853.07</v>
      </c>
      <c r="I46" s="43">
        <f t="shared" si="23"/>
        <v>516.393876108296</v>
      </c>
      <c r="J46" s="161"/>
    </row>
    <row r="47" ht="24.95" customHeight="1" spans="1:10">
      <c r="A47" s="39"/>
      <c r="B47" s="40"/>
      <c r="C47" s="148"/>
      <c r="D47" s="149"/>
      <c r="E47" s="150"/>
      <c r="F47" s="148"/>
      <c r="G47" s="42"/>
      <c r="H47" s="73"/>
      <c r="I47" s="43"/>
      <c r="J47" s="166"/>
    </row>
    <row r="48" ht="24.95" customHeight="1" spans="1:13">
      <c r="A48" s="38">
        <v>2</v>
      </c>
      <c r="B48" s="32" t="s">
        <v>27</v>
      </c>
      <c r="C48" s="147">
        <f t="shared" ref="C48:F48" si="24">SUM(C49:C55)</f>
        <v>0</v>
      </c>
      <c r="D48" s="147">
        <f t="shared" si="24"/>
        <v>280862</v>
      </c>
      <c r="E48" s="147">
        <f t="shared" si="24"/>
        <v>1513424</v>
      </c>
      <c r="F48" s="147">
        <f t="shared" si="24"/>
        <v>1794286</v>
      </c>
      <c r="G48" s="238" t="s">
        <v>175</v>
      </c>
      <c r="H48" s="69">
        <f>H39</f>
        <v>1853.07</v>
      </c>
      <c r="I48" s="37">
        <f t="shared" ref="I48:I55" si="25">F48/H48</f>
        <v>968.277507055859</v>
      </c>
      <c r="J48" s="158"/>
      <c r="L48" s="84"/>
      <c r="M48" s="84"/>
    </row>
    <row r="49" ht="24.95" customHeight="1" spans="1:12">
      <c r="A49" s="39">
        <v>2.1</v>
      </c>
      <c r="B49" s="40" t="s">
        <v>28</v>
      </c>
      <c r="C49" s="148"/>
      <c r="D49" s="151">
        <v>0</v>
      </c>
      <c r="E49" s="148">
        <f t="shared" ref="E49:E55" si="26">F49-D49</f>
        <v>468441</v>
      </c>
      <c r="F49" s="148">
        <v>468441</v>
      </c>
      <c r="G49" s="237" t="s">
        <v>15</v>
      </c>
      <c r="H49" s="73">
        <f>H48</f>
        <v>1853.07</v>
      </c>
      <c r="I49" s="43">
        <f t="shared" si="25"/>
        <v>252.791853518755</v>
      </c>
      <c r="J49" s="166"/>
      <c r="L49" s="84"/>
    </row>
    <row r="50" ht="24.95" customHeight="1" spans="1:12">
      <c r="A50" s="39">
        <v>2.2</v>
      </c>
      <c r="B50" s="40" t="s">
        <v>109</v>
      </c>
      <c r="C50" s="150"/>
      <c r="D50" s="151"/>
      <c r="E50" s="148">
        <f t="shared" si="26"/>
        <v>76607</v>
      </c>
      <c r="F50" s="148">
        <v>76607</v>
      </c>
      <c r="G50" s="237" t="s">
        <v>15</v>
      </c>
      <c r="H50" s="73">
        <f>H48</f>
        <v>1853.07</v>
      </c>
      <c r="I50" s="43">
        <f t="shared" si="25"/>
        <v>41.3405861624224</v>
      </c>
      <c r="J50" s="166"/>
      <c r="L50" s="84"/>
    </row>
    <row r="51" ht="24.95" customHeight="1" spans="1:12">
      <c r="A51" s="39">
        <v>2.3</v>
      </c>
      <c r="B51" s="40" t="s">
        <v>30</v>
      </c>
      <c r="C51" s="150"/>
      <c r="D51" s="151">
        <v>0</v>
      </c>
      <c r="E51" s="148">
        <f t="shared" si="26"/>
        <v>53504</v>
      </c>
      <c r="F51" s="148">
        <v>53504</v>
      </c>
      <c r="G51" s="237" t="s">
        <v>15</v>
      </c>
      <c r="H51" s="73">
        <f>H48</f>
        <v>1853.07</v>
      </c>
      <c r="I51" s="43">
        <f t="shared" si="25"/>
        <v>28.8731672305957</v>
      </c>
      <c r="J51" s="166"/>
      <c r="L51" s="84"/>
    </row>
    <row r="52" ht="24.95" customHeight="1" spans="1:12">
      <c r="A52" s="39">
        <v>2.4</v>
      </c>
      <c r="B52" s="40" t="s">
        <v>31</v>
      </c>
      <c r="C52" s="150"/>
      <c r="D52" s="151">
        <v>73965</v>
      </c>
      <c r="E52" s="148">
        <f t="shared" si="26"/>
        <v>394897</v>
      </c>
      <c r="F52" s="148">
        <v>468862</v>
      </c>
      <c r="G52" s="237" t="s">
        <v>15</v>
      </c>
      <c r="H52" s="73">
        <f>H48</f>
        <v>1853.07</v>
      </c>
      <c r="I52" s="43">
        <f t="shared" si="25"/>
        <v>253.019044072809</v>
      </c>
      <c r="J52" s="166"/>
      <c r="K52" s="168"/>
      <c r="L52" s="84"/>
    </row>
    <row r="53" ht="24.95" customHeight="1" spans="1:12">
      <c r="A53" s="39">
        <v>2.5</v>
      </c>
      <c r="B53" s="40" t="s">
        <v>32</v>
      </c>
      <c r="C53" s="150"/>
      <c r="D53" s="151"/>
      <c r="E53" s="148">
        <f t="shared" si="26"/>
        <v>113630</v>
      </c>
      <c r="F53" s="148">
        <v>113630</v>
      </c>
      <c r="G53" s="237" t="s">
        <v>15</v>
      </c>
      <c r="H53" s="73">
        <f>H51</f>
        <v>1853.07</v>
      </c>
      <c r="I53" s="43">
        <f t="shared" si="25"/>
        <v>61.3198637935966</v>
      </c>
      <c r="J53" s="166"/>
      <c r="K53" s="169"/>
      <c r="L53" s="84"/>
    </row>
    <row r="54" ht="24.95" customHeight="1" spans="1:12">
      <c r="A54" s="39">
        <v>2.6</v>
      </c>
      <c r="B54" s="40" t="s">
        <v>33</v>
      </c>
      <c r="C54" s="150"/>
      <c r="D54" s="151"/>
      <c r="E54" s="148">
        <f t="shared" si="26"/>
        <v>384765</v>
      </c>
      <c r="F54" s="148">
        <v>384765</v>
      </c>
      <c r="G54" s="237" t="s">
        <v>15</v>
      </c>
      <c r="H54" s="73">
        <f>H48</f>
        <v>1853.07</v>
      </c>
      <c r="I54" s="43">
        <f t="shared" si="25"/>
        <v>207.636516699315</v>
      </c>
      <c r="J54" s="166"/>
      <c r="K54" s="169"/>
      <c r="L54" s="84"/>
    </row>
    <row r="55" ht="24.95" customHeight="1" spans="1:10">
      <c r="A55" s="39">
        <v>2.7</v>
      </c>
      <c r="B55" s="40" t="s">
        <v>44</v>
      </c>
      <c r="C55" s="148"/>
      <c r="D55" s="151">
        <v>206897</v>
      </c>
      <c r="E55" s="148">
        <f t="shared" si="26"/>
        <v>21580</v>
      </c>
      <c r="F55" s="148">
        <v>228477</v>
      </c>
      <c r="G55" s="42" t="s">
        <v>45</v>
      </c>
      <c r="H55" s="42">
        <v>1</v>
      </c>
      <c r="I55" s="43">
        <f t="shared" si="25"/>
        <v>228477</v>
      </c>
      <c r="J55" s="161"/>
    </row>
    <row r="56" ht="24.95" customHeight="1" spans="1:10">
      <c r="A56" s="39"/>
      <c r="B56" s="40"/>
      <c r="C56" s="151"/>
      <c r="D56" s="151"/>
      <c r="E56" s="150">
        <f t="shared" ref="E56" si="27">F56-D56</f>
        <v>0</v>
      </c>
      <c r="F56" s="148"/>
      <c r="G56" s="42"/>
      <c r="H56" s="73"/>
      <c r="I56" s="43"/>
      <c r="J56" s="166"/>
    </row>
    <row r="57" ht="24.95" customHeight="1" spans="1:10">
      <c r="A57" s="31" t="s">
        <v>52</v>
      </c>
      <c r="B57" s="32" t="s">
        <v>111</v>
      </c>
      <c r="C57" s="147">
        <f t="shared" ref="C57:F57" si="28">C58+C66</f>
        <v>7829272</v>
      </c>
      <c r="D57" s="147">
        <f t="shared" si="28"/>
        <v>280862</v>
      </c>
      <c r="E57" s="147">
        <f t="shared" si="28"/>
        <v>1513000</v>
      </c>
      <c r="F57" s="147">
        <f t="shared" si="28"/>
        <v>9623134</v>
      </c>
      <c r="G57" s="238" t="s">
        <v>175</v>
      </c>
      <c r="H57" s="69">
        <v>1853.07</v>
      </c>
      <c r="I57" s="37">
        <f t="shared" ref="I57:I62" si="29">F57/H57</f>
        <v>5193.07635437409</v>
      </c>
      <c r="J57" s="158"/>
    </row>
    <row r="58" ht="24.95" customHeight="1" spans="1:10">
      <c r="A58" s="38">
        <v>1</v>
      </c>
      <c r="B58" s="32" t="s">
        <v>20</v>
      </c>
      <c r="C58" s="147">
        <f t="shared" ref="C58:F58" si="30">SUM(C59:C64)</f>
        <v>7829272</v>
      </c>
      <c r="D58" s="147">
        <f t="shared" si="30"/>
        <v>0</v>
      </c>
      <c r="E58" s="147">
        <f t="shared" si="30"/>
        <v>0</v>
      </c>
      <c r="F58" s="147">
        <f t="shared" si="30"/>
        <v>7829272</v>
      </c>
      <c r="G58" s="238" t="s">
        <v>175</v>
      </c>
      <c r="H58" s="69">
        <f>H57</f>
        <v>1853.07</v>
      </c>
      <c r="I58" s="37">
        <f t="shared" si="29"/>
        <v>4225.02765680735</v>
      </c>
      <c r="J58" s="158"/>
    </row>
    <row r="59" ht="24.95" customHeight="1" spans="1:10">
      <c r="A59" s="39">
        <v>1.1</v>
      </c>
      <c r="B59" s="40" t="s">
        <v>23</v>
      </c>
      <c r="C59" s="148">
        <f t="shared" ref="C59:C64" si="31">F59</f>
        <v>561767</v>
      </c>
      <c r="D59" s="149"/>
      <c r="E59" s="150"/>
      <c r="F59" s="148">
        <v>561767</v>
      </c>
      <c r="G59" s="237" t="s">
        <v>15</v>
      </c>
      <c r="H59" s="73">
        <f t="shared" ref="H59:H61" si="32">H57</f>
        <v>1853.07</v>
      </c>
      <c r="I59" s="43">
        <f t="shared" si="29"/>
        <v>303.154764795717</v>
      </c>
      <c r="J59" s="158"/>
    </row>
    <row r="60" ht="24.95" customHeight="1" spans="1:11">
      <c r="A60" s="39">
        <v>1.2</v>
      </c>
      <c r="B60" s="40" t="s">
        <v>24</v>
      </c>
      <c r="C60" s="148">
        <f t="shared" si="31"/>
        <v>311269</v>
      </c>
      <c r="D60" s="149"/>
      <c r="E60" s="150"/>
      <c r="F60" s="148">
        <v>311269</v>
      </c>
      <c r="G60" s="237" t="s">
        <v>15</v>
      </c>
      <c r="H60" s="73">
        <f t="shared" si="32"/>
        <v>1853.07</v>
      </c>
      <c r="I60" s="43">
        <f t="shared" si="29"/>
        <v>167.974766198794</v>
      </c>
      <c r="J60" s="161" t="s">
        <v>180</v>
      </c>
      <c r="K60" s="162"/>
    </row>
    <row r="61" ht="24.95" customHeight="1" spans="1:11">
      <c r="A61" s="39">
        <v>1.3</v>
      </c>
      <c r="B61" s="40" t="s">
        <v>38</v>
      </c>
      <c r="C61" s="148">
        <f t="shared" si="31"/>
        <v>3345883</v>
      </c>
      <c r="D61" s="149"/>
      <c r="E61" s="150"/>
      <c r="F61" s="148">
        <v>3345883</v>
      </c>
      <c r="G61" s="237" t="s">
        <v>15</v>
      </c>
      <c r="H61" s="73">
        <f t="shared" si="32"/>
        <v>1853.07</v>
      </c>
      <c r="I61" s="43">
        <f t="shared" si="29"/>
        <v>1805.58910348773</v>
      </c>
      <c r="J61" s="161"/>
      <c r="K61" s="162"/>
    </row>
    <row r="62" ht="24.95" customHeight="1" spans="1:11">
      <c r="A62" s="39">
        <v>1.4</v>
      </c>
      <c r="B62" s="40" t="s">
        <v>25</v>
      </c>
      <c r="C62" s="148">
        <f t="shared" si="31"/>
        <v>1383511</v>
      </c>
      <c r="D62" s="149"/>
      <c r="E62" s="150"/>
      <c r="F62" s="148">
        <v>1383511</v>
      </c>
      <c r="G62" s="237" t="s">
        <v>15</v>
      </c>
      <c r="H62" s="73">
        <f>+H60</f>
        <v>1853.07</v>
      </c>
      <c r="I62" s="43">
        <f t="shared" si="29"/>
        <v>746.604823347202</v>
      </c>
      <c r="J62" s="161" t="s">
        <v>180</v>
      </c>
      <c r="K62" s="162"/>
    </row>
    <row r="63" ht="24.75" customHeight="1" spans="1:12">
      <c r="A63" s="39">
        <v>1.5</v>
      </c>
      <c r="B63" s="40" t="s">
        <v>26</v>
      </c>
      <c r="C63" s="148">
        <f t="shared" si="31"/>
        <v>1269928</v>
      </c>
      <c r="D63" s="149"/>
      <c r="E63" s="150"/>
      <c r="F63" s="148">
        <v>1269928</v>
      </c>
      <c r="G63" s="237" t="s">
        <v>15</v>
      </c>
      <c r="H63" s="73">
        <f>H57</f>
        <v>1853.07</v>
      </c>
      <c r="I63" s="43">
        <f t="shared" ref="I63:I64" si="33">F63/H63</f>
        <v>685.310322869616</v>
      </c>
      <c r="J63" s="163"/>
      <c r="K63" s="164"/>
      <c r="L63" s="84"/>
    </row>
    <row r="64" ht="24.95" customHeight="1" spans="1:10">
      <c r="A64" s="39">
        <v>1.6</v>
      </c>
      <c r="B64" s="40" t="s">
        <v>40</v>
      </c>
      <c r="C64" s="148">
        <f t="shared" si="31"/>
        <v>956914</v>
      </c>
      <c r="D64" s="149"/>
      <c r="E64" s="150"/>
      <c r="F64" s="148">
        <v>956914</v>
      </c>
      <c r="G64" s="237" t="s">
        <v>15</v>
      </c>
      <c r="H64" s="73">
        <f>H57</f>
        <v>1853.07</v>
      </c>
      <c r="I64" s="43">
        <f t="shared" si="33"/>
        <v>516.393876108296</v>
      </c>
      <c r="J64" s="161"/>
    </row>
    <row r="65" ht="24.95" customHeight="1" spans="1:10">
      <c r="A65" s="39"/>
      <c r="B65" s="40"/>
      <c r="C65" s="148"/>
      <c r="D65" s="149"/>
      <c r="E65" s="150"/>
      <c r="F65" s="148"/>
      <c r="G65" s="42"/>
      <c r="H65" s="73"/>
      <c r="I65" s="43"/>
      <c r="J65" s="166"/>
    </row>
    <row r="66" ht="24.95" customHeight="1" spans="1:13">
      <c r="A66" s="38">
        <v>2</v>
      </c>
      <c r="B66" s="32" t="s">
        <v>27</v>
      </c>
      <c r="C66" s="147">
        <f t="shared" ref="C66:F66" si="34">SUM(C67:C73)</f>
        <v>0</v>
      </c>
      <c r="D66" s="147">
        <f t="shared" si="34"/>
        <v>280862</v>
      </c>
      <c r="E66" s="147">
        <f t="shared" si="34"/>
        <v>1513000</v>
      </c>
      <c r="F66" s="147">
        <f t="shared" si="34"/>
        <v>1793862</v>
      </c>
      <c r="G66" s="238" t="s">
        <v>175</v>
      </c>
      <c r="H66" s="69">
        <f>H57</f>
        <v>1853.07</v>
      </c>
      <c r="I66" s="37">
        <f t="shared" ref="I66:I73" si="35">F66/H66</f>
        <v>968.048697566741</v>
      </c>
      <c r="J66" s="158"/>
      <c r="L66" s="84"/>
      <c r="M66" s="84"/>
    </row>
    <row r="67" ht="24.95" customHeight="1" spans="1:12">
      <c r="A67" s="39">
        <v>2.1</v>
      </c>
      <c r="B67" s="40" t="s">
        <v>28</v>
      </c>
      <c r="C67" s="148"/>
      <c r="D67" s="151">
        <v>0</v>
      </c>
      <c r="E67" s="148">
        <f t="shared" ref="E67:E69" si="36">F67-D67</f>
        <v>468441</v>
      </c>
      <c r="F67" s="148">
        <v>468441</v>
      </c>
      <c r="G67" s="237" t="s">
        <v>15</v>
      </c>
      <c r="H67" s="73">
        <f>H66</f>
        <v>1853.07</v>
      </c>
      <c r="I67" s="43">
        <f t="shared" si="35"/>
        <v>252.791853518755</v>
      </c>
      <c r="J67" s="166"/>
      <c r="L67" s="84"/>
    </row>
    <row r="68" ht="24.95" customHeight="1" spans="1:12">
      <c r="A68" s="39">
        <v>2.2</v>
      </c>
      <c r="B68" s="40" t="s">
        <v>109</v>
      </c>
      <c r="C68" s="150"/>
      <c r="D68" s="151"/>
      <c r="E68" s="148">
        <f t="shared" si="36"/>
        <v>76607</v>
      </c>
      <c r="F68" s="148">
        <v>76607</v>
      </c>
      <c r="G68" s="237" t="s">
        <v>15</v>
      </c>
      <c r="H68" s="73">
        <f>H66</f>
        <v>1853.07</v>
      </c>
      <c r="I68" s="43">
        <f t="shared" si="35"/>
        <v>41.3405861624224</v>
      </c>
      <c r="J68" s="166"/>
      <c r="L68" s="84"/>
    </row>
    <row r="69" ht="24.95" customHeight="1" spans="1:12">
      <c r="A69" s="39">
        <v>2.3</v>
      </c>
      <c r="B69" s="40" t="s">
        <v>30</v>
      </c>
      <c r="C69" s="150"/>
      <c r="D69" s="151">
        <v>0</v>
      </c>
      <c r="E69" s="148">
        <f t="shared" si="36"/>
        <v>53504</v>
      </c>
      <c r="F69" s="148">
        <v>53504</v>
      </c>
      <c r="G69" s="237" t="s">
        <v>15</v>
      </c>
      <c r="H69" s="73">
        <f>H66</f>
        <v>1853.07</v>
      </c>
      <c r="I69" s="43">
        <f t="shared" si="35"/>
        <v>28.8731672305957</v>
      </c>
      <c r="J69" s="166"/>
      <c r="L69" s="84"/>
    </row>
    <row r="70" ht="24.95" customHeight="1" spans="1:12">
      <c r="A70" s="39">
        <v>2.4</v>
      </c>
      <c r="B70" s="40" t="s">
        <v>31</v>
      </c>
      <c r="C70" s="150"/>
      <c r="D70" s="151">
        <v>73965</v>
      </c>
      <c r="E70" s="148">
        <f t="shared" ref="E70:E73" si="37">F70-D70</f>
        <v>394897</v>
      </c>
      <c r="F70" s="148">
        <v>468862</v>
      </c>
      <c r="G70" s="237" t="s">
        <v>15</v>
      </c>
      <c r="H70" s="73">
        <f>H66</f>
        <v>1853.07</v>
      </c>
      <c r="I70" s="43">
        <f t="shared" si="35"/>
        <v>253.019044072809</v>
      </c>
      <c r="J70" s="166"/>
      <c r="K70" s="168"/>
      <c r="L70" s="84"/>
    </row>
    <row r="71" ht="24.95" customHeight="1" spans="1:12">
      <c r="A71" s="39">
        <v>2.5</v>
      </c>
      <c r="B71" s="40" t="s">
        <v>32</v>
      </c>
      <c r="C71" s="150"/>
      <c r="D71" s="151"/>
      <c r="E71" s="148">
        <f t="shared" si="37"/>
        <v>113630</v>
      </c>
      <c r="F71" s="148">
        <v>113630</v>
      </c>
      <c r="G71" s="237" t="s">
        <v>15</v>
      </c>
      <c r="H71" s="73">
        <f>H69</f>
        <v>1853.07</v>
      </c>
      <c r="I71" s="43">
        <f t="shared" si="35"/>
        <v>61.3198637935966</v>
      </c>
      <c r="J71" s="166"/>
      <c r="K71" s="169"/>
      <c r="L71" s="84"/>
    </row>
    <row r="72" ht="24.95" customHeight="1" spans="1:12">
      <c r="A72" s="39">
        <v>2.6</v>
      </c>
      <c r="B72" s="40" t="s">
        <v>33</v>
      </c>
      <c r="C72" s="150"/>
      <c r="D72" s="151"/>
      <c r="E72" s="148">
        <f t="shared" si="37"/>
        <v>384341</v>
      </c>
      <c r="F72" s="148">
        <v>384341</v>
      </c>
      <c r="G72" s="237" t="s">
        <v>15</v>
      </c>
      <c r="H72" s="73">
        <f>H66</f>
        <v>1853.07</v>
      </c>
      <c r="I72" s="43">
        <f t="shared" si="35"/>
        <v>207.407707210197</v>
      </c>
      <c r="J72" s="166"/>
      <c r="K72" s="169"/>
      <c r="L72" s="84"/>
    </row>
    <row r="73" ht="24.95" customHeight="1" spans="1:10">
      <c r="A73" s="39">
        <v>2.7</v>
      </c>
      <c r="B73" s="40" t="s">
        <v>44</v>
      </c>
      <c r="C73" s="148"/>
      <c r="D73" s="151">
        <v>206897</v>
      </c>
      <c r="E73" s="148">
        <f t="shared" si="37"/>
        <v>21580</v>
      </c>
      <c r="F73" s="148">
        <v>228477</v>
      </c>
      <c r="G73" s="42" t="s">
        <v>45</v>
      </c>
      <c r="H73" s="42">
        <v>1</v>
      </c>
      <c r="I73" s="43">
        <f t="shared" si="35"/>
        <v>228477</v>
      </c>
      <c r="J73" s="161"/>
    </row>
    <row r="74" ht="24.95" customHeight="1" spans="1:10">
      <c r="A74" s="39"/>
      <c r="B74" s="40"/>
      <c r="C74" s="148"/>
      <c r="D74" s="151"/>
      <c r="E74" s="148"/>
      <c r="F74" s="148"/>
      <c r="G74" s="42"/>
      <c r="H74" s="73"/>
      <c r="I74" s="43"/>
      <c r="J74" s="161"/>
    </row>
    <row r="75" ht="24.95" customHeight="1" spans="1:10">
      <c r="A75" s="31" t="s">
        <v>54</v>
      </c>
      <c r="B75" s="32" t="s">
        <v>112</v>
      </c>
      <c r="C75" s="147">
        <f t="shared" ref="C75:F75" si="38">C76+C82</f>
        <v>306471</v>
      </c>
      <c r="D75" s="147">
        <f t="shared" si="38"/>
        <v>603836</v>
      </c>
      <c r="E75" s="147">
        <f t="shared" si="38"/>
        <v>245522</v>
      </c>
      <c r="F75" s="147">
        <f t="shared" si="38"/>
        <v>1155829</v>
      </c>
      <c r="G75" s="238" t="s">
        <v>175</v>
      </c>
      <c r="H75" s="69">
        <v>96</v>
      </c>
      <c r="I75" s="37">
        <f t="shared" ref="I75:I78" si="39">F75/H75</f>
        <v>12039.8854166667</v>
      </c>
      <c r="J75" s="158"/>
    </row>
    <row r="76" ht="24.95" customHeight="1" spans="1:10">
      <c r="A76" s="38">
        <v>1</v>
      </c>
      <c r="B76" s="32" t="s">
        <v>20</v>
      </c>
      <c r="C76" s="147">
        <f t="shared" ref="C76:F76" si="40">SUM(C77:C80)</f>
        <v>306471</v>
      </c>
      <c r="D76" s="147">
        <f t="shared" si="40"/>
        <v>0</v>
      </c>
      <c r="E76" s="147">
        <f t="shared" si="40"/>
        <v>0</v>
      </c>
      <c r="F76" s="147">
        <f t="shared" si="40"/>
        <v>306471</v>
      </c>
      <c r="G76" s="238" t="s">
        <v>175</v>
      </c>
      <c r="H76" s="69">
        <f>H75</f>
        <v>96</v>
      </c>
      <c r="I76" s="37">
        <f t="shared" si="39"/>
        <v>3192.40625</v>
      </c>
      <c r="J76" s="158"/>
    </row>
    <row r="77" ht="24.95" customHeight="1" spans="1:11">
      <c r="A77" s="39">
        <v>1.1</v>
      </c>
      <c r="B77" s="40" t="s">
        <v>24</v>
      </c>
      <c r="C77" s="148">
        <f t="shared" ref="C77:C80" si="41">F77</f>
        <v>128035</v>
      </c>
      <c r="D77" s="149"/>
      <c r="E77" s="150"/>
      <c r="F77" s="148">
        <v>128035</v>
      </c>
      <c r="G77" s="237" t="s">
        <v>15</v>
      </c>
      <c r="H77" s="73">
        <f>H76</f>
        <v>96</v>
      </c>
      <c r="I77" s="43">
        <f t="shared" si="39"/>
        <v>1333.69791666667</v>
      </c>
      <c r="J77" s="161" t="s">
        <v>180</v>
      </c>
      <c r="K77" s="162"/>
    </row>
    <row r="78" ht="24.95" customHeight="1" spans="1:11">
      <c r="A78" s="39">
        <v>1.2</v>
      </c>
      <c r="B78" s="40" t="s">
        <v>25</v>
      </c>
      <c r="C78" s="148">
        <f t="shared" si="41"/>
        <v>83803</v>
      </c>
      <c r="D78" s="149"/>
      <c r="E78" s="150"/>
      <c r="F78" s="148">
        <v>83803</v>
      </c>
      <c r="G78" s="237" t="s">
        <v>15</v>
      </c>
      <c r="H78" s="73">
        <f>+H77</f>
        <v>96</v>
      </c>
      <c r="I78" s="43">
        <f t="shared" si="39"/>
        <v>872.947916666667</v>
      </c>
      <c r="J78" s="161" t="s">
        <v>180</v>
      </c>
      <c r="K78" s="162"/>
    </row>
    <row r="79" ht="24.95" customHeight="1" spans="1:12">
      <c r="A79" s="39">
        <v>1.3</v>
      </c>
      <c r="B79" s="40" t="s">
        <v>113</v>
      </c>
      <c r="C79" s="148">
        <f t="shared" si="41"/>
        <v>48673</v>
      </c>
      <c r="D79" s="149"/>
      <c r="E79" s="150"/>
      <c r="F79" s="148">
        <v>48673</v>
      </c>
      <c r="G79" s="237" t="s">
        <v>15</v>
      </c>
      <c r="H79" s="73">
        <f>+H76</f>
        <v>96</v>
      </c>
      <c r="I79" s="43">
        <f t="shared" ref="I79:I80" si="42">F79/H79</f>
        <v>507.010416666667</v>
      </c>
      <c r="J79" s="163"/>
      <c r="K79" s="164"/>
      <c r="L79" s="84"/>
    </row>
    <row r="80" ht="24.95" customHeight="1" spans="1:10">
      <c r="A80" s="39">
        <v>1.4</v>
      </c>
      <c r="B80" s="40" t="s">
        <v>40</v>
      </c>
      <c r="C80" s="148">
        <f t="shared" si="41"/>
        <v>45960</v>
      </c>
      <c r="D80" s="149"/>
      <c r="E80" s="150"/>
      <c r="F80" s="148">
        <v>45960</v>
      </c>
      <c r="G80" s="237" t="s">
        <v>15</v>
      </c>
      <c r="H80" s="73">
        <f>H75</f>
        <v>96</v>
      </c>
      <c r="I80" s="43">
        <f t="shared" si="42"/>
        <v>478.75</v>
      </c>
      <c r="J80" s="161"/>
    </row>
    <row r="81" ht="24.95" customHeight="1" spans="1:13">
      <c r="A81" s="39"/>
      <c r="B81" s="40"/>
      <c r="C81" s="148"/>
      <c r="D81" s="148"/>
      <c r="E81" s="148"/>
      <c r="F81" s="148"/>
      <c r="G81" s="42"/>
      <c r="H81" s="73"/>
      <c r="I81" s="43"/>
      <c r="J81" s="166"/>
      <c r="L81" s="84"/>
      <c r="M81" s="84"/>
    </row>
    <row r="82" ht="24.95" customHeight="1" spans="1:13">
      <c r="A82" s="38">
        <v>2</v>
      </c>
      <c r="B82" s="32" t="s">
        <v>27</v>
      </c>
      <c r="C82" s="147">
        <f t="shared" ref="C82:F82" si="43">SUM(C83:C87)</f>
        <v>0</v>
      </c>
      <c r="D82" s="147">
        <f t="shared" si="43"/>
        <v>603836</v>
      </c>
      <c r="E82" s="147">
        <f t="shared" si="43"/>
        <v>245522</v>
      </c>
      <c r="F82" s="147">
        <f t="shared" si="43"/>
        <v>849358</v>
      </c>
      <c r="G82" s="238" t="s">
        <v>175</v>
      </c>
      <c r="H82" s="69">
        <f>H76</f>
        <v>96</v>
      </c>
      <c r="I82" s="37">
        <f t="shared" ref="I82:I87" si="44">F82/H82</f>
        <v>8847.47916666667</v>
      </c>
      <c r="J82" s="158"/>
      <c r="L82" s="84"/>
      <c r="M82" s="84"/>
    </row>
    <row r="83" ht="24.95" customHeight="1" spans="1:12">
      <c r="A83" s="39">
        <v>2.1</v>
      </c>
      <c r="B83" s="40" t="s">
        <v>28</v>
      </c>
      <c r="C83" s="148"/>
      <c r="D83" s="151">
        <v>557371</v>
      </c>
      <c r="E83" s="148">
        <f t="shared" ref="E83:E87" si="45">F83-D83</f>
        <v>85599</v>
      </c>
      <c r="F83" s="148">
        <v>642970</v>
      </c>
      <c r="G83" s="237" t="s">
        <v>15</v>
      </c>
      <c r="H83" s="73">
        <f>H82</f>
        <v>96</v>
      </c>
      <c r="I83" s="43">
        <f t="shared" si="44"/>
        <v>6697.60416666667</v>
      </c>
      <c r="J83" s="166"/>
      <c r="L83" s="84"/>
    </row>
    <row r="84" ht="24.95" customHeight="1" spans="1:12">
      <c r="A84" s="39">
        <v>2.2</v>
      </c>
      <c r="B84" s="40" t="s">
        <v>30</v>
      </c>
      <c r="C84" s="150"/>
      <c r="D84" s="151">
        <v>2931</v>
      </c>
      <c r="E84" s="148">
        <f t="shared" si="45"/>
        <v>8398</v>
      </c>
      <c r="F84" s="148">
        <v>11329</v>
      </c>
      <c r="G84" s="237" t="s">
        <v>15</v>
      </c>
      <c r="H84" s="73">
        <f>H82</f>
        <v>96</v>
      </c>
      <c r="I84" s="43">
        <f t="shared" si="44"/>
        <v>118.010416666667</v>
      </c>
      <c r="J84" s="166"/>
      <c r="L84" s="84"/>
    </row>
    <row r="85" ht="24.95" customHeight="1" spans="1:12">
      <c r="A85" s="39">
        <v>2.3</v>
      </c>
      <c r="B85" s="40" t="s">
        <v>31</v>
      </c>
      <c r="C85" s="150"/>
      <c r="D85" s="151">
        <v>43534</v>
      </c>
      <c r="E85" s="148">
        <f t="shared" si="45"/>
        <v>128210</v>
      </c>
      <c r="F85" s="148">
        <v>171744</v>
      </c>
      <c r="G85" s="237" t="s">
        <v>15</v>
      </c>
      <c r="H85" s="73">
        <f>H82</f>
        <v>96</v>
      </c>
      <c r="I85" s="43">
        <f t="shared" si="44"/>
        <v>1789</v>
      </c>
      <c r="J85" s="166"/>
      <c r="K85" s="168"/>
      <c r="L85" s="84">
        <f>F85+F86+F87+F18+F19+F20+F34+F35+F36+F37+F52+F53+F54+F55+F70+F71+F72+F73</f>
        <v>10740989</v>
      </c>
    </row>
    <row r="86" ht="24.95" customHeight="1" spans="1:12">
      <c r="A86" s="39">
        <v>2.4</v>
      </c>
      <c r="B86" s="40" t="s">
        <v>32</v>
      </c>
      <c r="C86" s="150"/>
      <c r="D86" s="151"/>
      <c r="E86" s="148">
        <f t="shared" si="45"/>
        <v>5362</v>
      </c>
      <c r="F86" s="148">
        <v>5362</v>
      </c>
      <c r="G86" s="237" t="s">
        <v>15</v>
      </c>
      <c r="H86" s="73">
        <f>H84</f>
        <v>96</v>
      </c>
      <c r="I86" s="43">
        <f t="shared" si="44"/>
        <v>55.8541666666667</v>
      </c>
      <c r="J86" s="166"/>
      <c r="K86" s="168"/>
      <c r="L86" s="84"/>
    </row>
    <row r="87" ht="24.95" customHeight="1" spans="1:12">
      <c r="A87" s="39">
        <v>2.5</v>
      </c>
      <c r="B87" s="40" t="s">
        <v>33</v>
      </c>
      <c r="C87" s="150"/>
      <c r="D87" s="151"/>
      <c r="E87" s="148">
        <f t="shared" si="45"/>
        <v>17953</v>
      </c>
      <c r="F87" s="148">
        <v>17953</v>
      </c>
      <c r="G87" s="237" t="s">
        <v>15</v>
      </c>
      <c r="H87" s="73">
        <f>H82</f>
        <v>96</v>
      </c>
      <c r="I87" s="43">
        <f t="shared" si="44"/>
        <v>187.010416666667</v>
      </c>
      <c r="J87" s="166"/>
      <c r="K87" s="169"/>
      <c r="L87" s="84"/>
    </row>
    <row r="88" ht="24.95" customHeight="1" spans="1:10">
      <c r="A88" s="39"/>
      <c r="B88" s="40"/>
      <c r="C88" s="148"/>
      <c r="D88" s="151"/>
      <c r="E88" s="148"/>
      <c r="F88" s="148"/>
      <c r="G88" s="42"/>
      <c r="H88" s="73"/>
      <c r="I88" s="43"/>
      <c r="J88" s="161"/>
    </row>
    <row r="89" ht="24.95" customHeight="1" spans="1:10">
      <c r="A89" s="31" t="s">
        <v>56</v>
      </c>
      <c r="B89" s="32" t="s">
        <v>82</v>
      </c>
      <c r="C89" s="146">
        <f>SUM(C90:C99)</f>
        <v>2153599.6</v>
      </c>
      <c r="D89" s="146">
        <f t="shared" ref="D89:F89" si="46">SUM(D90:D99)</f>
        <v>150000</v>
      </c>
      <c r="E89" s="146">
        <f t="shared" si="46"/>
        <v>2374371.9</v>
      </c>
      <c r="F89" s="146">
        <f t="shared" si="46"/>
        <v>4677971.5</v>
      </c>
      <c r="G89" s="238" t="s">
        <v>175</v>
      </c>
      <c r="H89" s="69">
        <f>12425.49-4003.2</f>
        <v>8422.29</v>
      </c>
      <c r="I89" s="37">
        <f>F89/H89</f>
        <v>555.427502496352</v>
      </c>
      <c r="J89" s="158"/>
    </row>
    <row r="90" ht="24.95" customHeight="1" spans="1:10">
      <c r="A90" s="91">
        <v>1</v>
      </c>
      <c r="B90" s="40" t="s">
        <v>103</v>
      </c>
      <c r="C90" s="151">
        <f>F90</f>
        <v>576460</v>
      </c>
      <c r="D90" s="151"/>
      <c r="E90" s="151"/>
      <c r="F90" s="151">
        <f t="shared" ref="F90:F94" si="47">H90*I90</f>
        <v>576460</v>
      </c>
      <c r="G90" s="237" t="s">
        <v>15</v>
      </c>
      <c r="H90" s="95">
        <f>2957-H100</f>
        <v>1517</v>
      </c>
      <c r="I90" s="93">
        <v>380</v>
      </c>
      <c r="J90" s="167"/>
    </row>
    <row r="91" ht="24.95" customHeight="1" spans="1:10">
      <c r="A91" s="91">
        <v>2</v>
      </c>
      <c r="B91" s="40" t="s">
        <v>84</v>
      </c>
      <c r="C91" s="151">
        <f>F91</f>
        <v>649412.5</v>
      </c>
      <c r="D91" s="151"/>
      <c r="E91" s="151"/>
      <c r="F91" s="151">
        <f t="shared" si="47"/>
        <v>649412.5</v>
      </c>
      <c r="G91" s="237" t="s">
        <v>15</v>
      </c>
      <c r="H91" s="95">
        <f>3727.65-H101</f>
        <v>2597.65</v>
      </c>
      <c r="I91" s="93">
        <v>250</v>
      </c>
      <c r="J91" s="167"/>
    </row>
    <row r="92" ht="24.95" customHeight="1" spans="1:11">
      <c r="A92" s="91">
        <v>3</v>
      </c>
      <c r="B92" s="40" t="s">
        <v>85</v>
      </c>
      <c r="C92" s="151"/>
      <c r="D92" s="151"/>
      <c r="E92" s="151">
        <f t="shared" ref="E92:E97" si="48">F92</f>
        <v>1000829</v>
      </c>
      <c r="F92" s="151">
        <v>1000829</v>
      </c>
      <c r="G92" s="237" t="s">
        <v>15</v>
      </c>
      <c r="H92" s="95">
        <f>H89</f>
        <v>8422.29</v>
      </c>
      <c r="I92" s="93">
        <f>F92/H92</f>
        <v>118.830983022432</v>
      </c>
      <c r="J92" s="167"/>
      <c r="K92" s="169"/>
    </row>
    <row r="93" ht="24.95" customHeight="1" spans="1:11">
      <c r="A93" s="91">
        <v>4</v>
      </c>
      <c r="B93" s="40" t="s">
        <v>86</v>
      </c>
      <c r="C93" s="151"/>
      <c r="D93" s="151"/>
      <c r="E93" s="151">
        <f t="shared" si="48"/>
        <v>25976.5</v>
      </c>
      <c r="F93" s="151">
        <f>I93*H93</f>
        <v>25976.5</v>
      </c>
      <c r="G93" s="237" t="s">
        <v>15</v>
      </c>
      <c r="H93" s="95">
        <f>H91</f>
        <v>2597.65</v>
      </c>
      <c r="I93" s="93">
        <v>10</v>
      </c>
      <c r="J93" s="167"/>
      <c r="K93" s="169"/>
    </row>
    <row r="94" ht="24.95" customHeight="1" spans="1:10">
      <c r="A94" s="91">
        <v>5</v>
      </c>
      <c r="B94" s="40" t="s">
        <v>87</v>
      </c>
      <c r="C94" s="151"/>
      <c r="D94" s="151"/>
      <c r="E94" s="151">
        <f t="shared" si="48"/>
        <v>505337.4</v>
      </c>
      <c r="F94" s="151">
        <f t="shared" si="47"/>
        <v>505337.4</v>
      </c>
      <c r="G94" s="237" t="s">
        <v>15</v>
      </c>
      <c r="H94" s="95">
        <f>H92</f>
        <v>8422.29</v>
      </c>
      <c r="I94" s="93">
        <v>60</v>
      </c>
      <c r="J94" s="167" t="s">
        <v>182</v>
      </c>
    </row>
    <row r="95" ht="24.95" customHeight="1" spans="1:13">
      <c r="A95" s="91">
        <v>6</v>
      </c>
      <c r="B95" s="40" t="s">
        <v>104</v>
      </c>
      <c r="C95" s="151"/>
      <c r="D95" s="151"/>
      <c r="E95" s="151">
        <f t="shared" si="48"/>
        <v>252668.7</v>
      </c>
      <c r="F95" s="151">
        <f t="shared" ref="F95:F97" si="49">H95*I95</f>
        <v>252668.7</v>
      </c>
      <c r="G95" s="237" t="s">
        <v>15</v>
      </c>
      <c r="H95" s="95">
        <f t="shared" ref="H95:H97" si="50">H94</f>
        <v>8422.29</v>
      </c>
      <c r="I95" s="93">
        <v>30</v>
      </c>
      <c r="J95" s="167"/>
      <c r="M95" s="84"/>
    </row>
    <row r="96" ht="24.95" customHeight="1" spans="1:10">
      <c r="A96" s="91">
        <v>7</v>
      </c>
      <c r="B96" s="40" t="s">
        <v>89</v>
      </c>
      <c r="C96" s="151"/>
      <c r="D96" s="151"/>
      <c r="E96" s="151">
        <f t="shared" si="48"/>
        <v>421114.5</v>
      </c>
      <c r="F96" s="151">
        <f t="shared" si="49"/>
        <v>421114.5</v>
      </c>
      <c r="G96" s="237" t="s">
        <v>15</v>
      </c>
      <c r="H96" s="95">
        <f t="shared" si="50"/>
        <v>8422.29</v>
      </c>
      <c r="I96" s="93">
        <v>50</v>
      </c>
      <c r="J96" s="167"/>
    </row>
    <row r="97" ht="24.95" customHeight="1" spans="1:12">
      <c r="A97" s="91">
        <v>8</v>
      </c>
      <c r="B97" s="40" t="s">
        <v>90</v>
      </c>
      <c r="C97" s="151"/>
      <c r="D97" s="151"/>
      <c r="E97" s="151">
        <f t="shared" si="48"/>
        <v>168445.8</v>
      </c>
      <c r="F97" s="151">
        <f t="shared" si="49"/>
        <v>168445.8</v>
      </c>
      <c r="G97" s="237" t="s">
        <v>15</v>
      </c>
      <c r="H97" s="95">
        <f t="shared" si="50"/>
        <v>8422.29</v>
      </c>
      <c r="I97" s="93">
        <v>20</v>
      </c>
      <c r="J97" s="167"/>
      <c r="K97" s="84">
        <f>SUM(F92:F97)</f>
        <v>2374371.9</v>
      </c>
      <c r="L97" s="12">
        <f>K97/H89</f>
        <v>281.915239204539</v>
      </c>
    </row>
    <row r="98" ht="24.95" customHeight="1" spans="1:10">
      <c r="A98" s="91">
        <v>9</v>
      </c>
      <c r="B98" s="40" t="s">
        <v>94</v>
      </c>
      <c r="C98" s="151">
        <f>F98</f>
        <v>187727.1</v>
      </c>
      <c r="D98" s="151"/>
      <c r="E98" s="150"/>
      <c r="F98" s="151">
        <f t="shared" ref="F98" si="51">H98*I98</f>
        <v>187727.1</v>
      </c>
      <c r="G98" s="237" t="s">
        <v>15</v>
      </c>
      <c r="H98" s="95">
        <f>H104</f>
        <v>18772.71</v>
      </c>
      <c r="I98" s="93">
        <v>10</v>
      </c>
      <c r="J98" s="167"/>
    </row>
    <row r="99" ht="24.95" customHeight="1" spans="1:10">
      <c r="A99" s="91">
        <v>10</v>
      </c>
      <c r="B99" s="40" t="s">
        <v>95</v>
      </c>
      <c r="C99" s="151">
        <f t="shared" ref="C99:F99" si="52">SUM(C100:C102)</f>
        <v>740000</v>
      </c>
      <c r="D99" s="151">
        <f t="shared" si="52"/>
        <v>150000</v>
      </c>
      <c r="E99" s="151">
        <f t="shared" si="52"/>
        <v>0</v>
      </c>
      <c r="F99" s="151">
        <f t="shared" si="52"/>
        <v>890000</v>
      </c>
      <c r="G99" s="237" t="s">
        <v>15</v>
      </c>
      <c r="H99" s="95">
        <f>SUM(H100:H101)</f>
        <v>2570</v>
      </c>
      <c r="I99" s="93">
        <f t="shared" ref="I99:I104" si="53">F99/H99</f>
        <v>346.303501945525</v>
      </c>
      <c r="J99" s="167"/>
    </row>
    <row r="100" ht="24.95" customHeight="1" spans="1:10">
      <c r="A100" s="39">
        <v>10.1</v>
      </c>
      <c r="B100" s="40" t="s">
        <v>96</v>
      </c>
      <c r="C100" s="151">
        <f>F100</f>
        <v>288000</v>
      </c>
      <c r="D100" s="151"/>
      <c r="E100" s="150"/>
      <c r="F100" s="151">
        <f>H100*I100</f>
        <v>288000</v>
      </c>
      <c r="G100" s="237" t="s">
        <v>15</v>
      </c>
      <c r="H100" s="95">
        <f>1170+270</f>
        <v>1440</v>
      </c>
      <c r="I100" s="93">
        <v>200</v>
      </c>
      <c r="J100" s="167"/>
    </row>
    <row r="101" ht="24.95" customHeight="1" spans="1:10">
      <c r="A101" s="39">
        <v>10.2</v>
      </c>
      <c r="B101" s="40" t="s">
        <v>97</v>
      </c>
      <c r="C101" s="151">
        <f>+F101</f>
        <v>452000</v>
      </c>
      <c r="D101" s="151"/>
      <c r="E101" s="151"/>
      <c r="F101" s="151">
        <f>H101*I101</f>
        <v>452000</v>
      </c>
      <c r="G101" s="237" t="s">
        <v>15</v>
      </c>
      <c r="H101" s="95">
        <v>1130</v>
      </c>
      <c r="I101" s="93">
        <v>400</v>
      </c>
      <c r="J101" s="167"/>
    </row>
    <row r="102" ht="24.95" customHeight="1" spans="1:11">
      <c r="A102" s="39">
        <v>10.3</v>
      </c>
      <c r="B102" s="40" t="s">
        <v>98</v>
      </c>
      <c r="C102" s="151"/>
      <c r="D102" s="151">
        <f t="shared" ref="D102" si="54">F102</f>
        <v>150000</v>
      </c>
      <c r="E102" s="150">
        <f t="shared" ref="E102" si="55">F102-D102</f>
        <v>0</v>
      </c>
      <c r="F102" s="151">
        <v>150000</v>
      </c>
      <c r="G102" s="237" t="s">
        <v>78</v>
      </c>
      <c r="H102" s="95">
        <v>1</v>
      </c>
      <c r="I102" s="93">
        <f t="shared" si="53"/>
        <v>150000</v>
      </c>
      <c r="J102" s="167"/>
      <c r="K102" s="84">
        <f>F89-F99</f>
        <v>3787971.5</v>
      </c>
    </row>
    <row r="103" ht="24.95" customHeight="1" spans="1:10">
      <c r="A103" s="91"/>
      <c r="B103" s="40"/>
      <c r="C103" s="151"/>
      <c r="D103" s="151"/>
      <c r="E103" s="150"/>
      <c r="F103" s="151"/>
      <c r="G103" s="42"/>
      <c r="H103" s="95"/>
      <c r="I103" s="93"/>
      <c r="J103" s="167"/>
    </row>
    <row r="104" ht="24.95" customHeight="1" spans="1:13">
      <c r="A104" s="39"/>
      <c r="B104" s="32" t="s">
        <v>127</v>
      </c>
      <c r="C104" s="146">
        <f t="shared" ref="C104:F104" si="56">C5+C22+C39+C57+C75+C89</f>
        <v>78995457.6</v>
      </c>
      <c r="D104" s="146">
        <f t="shared" si="56"/>
        <v>3435892</v>
      </c>
      <c r="E104" s="146">
        <f t="shared" si="56"/>
        <v>17937386.9</v>
      </c>
      <c r="F104" s="146">
        <f t="shared" si="56"/>
        <v>100368736.5</v>
      </c>
      <c r="G104" s="238" t="s">
        <v>175</v>
      </c>
      <c r="H104" s="65">
        <f>H5+H22+H39+H57+H75</f>
        <v>18772.71</v>
      </c>
      <c r="I104" s="34">
        <f t="shared" si="53"/>
        <v>5346.52357065123</v>
      </c>
      <c r="J104" s="157"/>
      <c r="K104" s="84">
        <f>F104-F99</f>
        <v>99478736.5</v>
      </c>
      <c r="L104" s="84"/>
      <c r="M104" s="84"/>
    </row>
    <row r="105" spans="2:6">
      <c r="B105" s="123"/>
      <c r="C105" s="141"/>
      <c r="D105" s="12"/>
      <c r="F105" s="153"/>
    </row>
    <row r="106" spans="2:6">
      <c r="B106" s="123"/>
      <c r="C106" s="141"/>
      <c r="D106" s="12"/>
      <c r="F106" s="153"/>
    </row>
    <row r="107" spans="1:7">
      <c r="A107" s="134"/>
      <c r="B107" s="135"/>
      <c r="C107" s="141"/>
      <c r="D107" s="12"/>
      <c r="G107" s="136"/>
    </row>
    <row r="108" s="4" customFormat="1" spans="1:207">
      <c r="A108" s="6"/>
      <c r="B108" s="123"/>
      <c r="C108" s="141"/>
      <c r="D108" s="12"/>
      <c r="E108" s="12"/>
      <c r="F108" s="84"/>
      <c r="G108" s="5"/>
      <c r="H108" s="142"/>
      <c r="I108" s="5"/>
      <c r="J108" s="5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</row>
    <row r="109" s="4" customFormat="1" spans="1:207">
      <c r="A109" s="6"/>
      <c r="B109" s="123"/>
      <c r="C109" s="141"/>
      <c r="D109" s="12"/>
      <c r="E109" s="12"/>
      <c r="F109" s="84"/>
      <c r="G109" s="5"/>
      <c r="H109" s="142"/>
      <c r="I109" s="5"/>
      <c r="J109" s="5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</row>
    <row r="110" s="4" customFormat="1" spans="1:207">
      <c r="A110" s="6"/>
      <c r="B110" s="123"/>
      <c r="C110" s="141"/>
      <c r="D110" s="12"/>
      <c r="E110" s="12"/>
      <c r="F110" s="84"/>
      <c r="G110" s="5"/>
      <c r="H110" s="142"/>
      <c r="I110" s="5"/>
      <c r="J110" s="5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</row>
    <row r="111" s="4" customFormat="1" spans="1:207">
      <c r="A111" s="6"/>
      <c r="B111" s="123"/>
      <c r="C111" s="141"/>
      <c r="D111" s="12"/>
      <c r="E111" s="12"/>
      <c r="F111" s="84"/>
      <c r="G111" s="5"/>
      <c r="H111" s="142"/>
      <c r="I111" s="5"/>
      <c r="J111" s="5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</row>
    <row r="112" s="4" customFormat="1" spans="1:207">
      <c r="A112" s="6"/>
      <c r="B112" s="123"/>
      <c r="C112" s="141"/>
      <c r="D112" s="12"/>
      <c r="E112" s="12"/>
      <c r="F112" s="84"/>
      <c r="G112" s="5"/>
      <c r="H112" s="142"/>
      <c r="I112" s="5"/>
      <c r="J112" s="5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</row>
    <row r="113" s="4" customFormat="1" spans="1:207">
      <c r="A113" s="6"/>
      <c r="B113" s="123"/>
      <c r="C113" s="141"/>
      <c r="D113" s="12"/>
      <c r="E113" s="12"/>
      <c r="F113" s="84"/>
      <c r="G113" s="5"/>
      <c r="H113" s="142"/>
      <c r="I113" s="5"/>
      <c r="J113" s="5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</row>
    <row r="114" s="4" customFormat="1" spans="1:207">
      <c r="A114" s="6"/>
      <c r="B114" s="123"/>
      <c r="C114" s="141"/>
      <c r="D114" s="12"/>
      <c r="E114" s="12"/>
      <c r="F114" s="84"/>
      <c r="G114" s="5"/>
      <c r="H114" s="142"/>
      <c r="I114" s="5"/>
      <c r="J114" s="5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</row>
    <row r="115" s="4" customFormat="1" spans="1:207">
      <c r="A115" s="6"/>
      <c r="B115" s="123"/>
      <c r="C115" s="141"/>
      <c r="D115" s="12"/>
      <c r="E115" s="12"/>
      <c r="F115" s="84"/>
      <c r="G115" s="5"/>
      <c r="H115" s="142"/>
      <c r="I115" s="5"/>
      <c r="J115" s="5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</row>
    <row r="116" s="4" customFormat="1" spans="1:207">
      <c r="A116" s="6"/>
      <c r="B116" s="123"/>
      <c r="C116" s="141"/>
      <c r="D116" s="12"/>
      <c r="E116" s="12"/>
      <c r="F116" s="84"/>
      <c r="G116" s="5"/>
      <c r="H116" s="142"/>
      <c r="I116" s="5"/>
      <c r="J116" s="5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</row>
    <row r="117" s="4" customFormat="1" spans="1:207">
      <c r="A117" s="6"/>
      <c r="B117" s="123"/>
      <c r="C117" s="141"/>
      <c r="D117" s="12"/>
      <c r="E117" s="12"/>
      <c r="F117" s="84"/>
      <c r="G117" s="5"/>
      <c r="H117" s="142"/>
      <c r="I117" s="5"/>
      <c r="J117" s="5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</row>
    <row r="118" s="4" customFormat="1" spans="1:207">
      <c r="A118" s="6"/>
      <c r="B118" s="123"/>
      <c r="C118" s="141"/>
      <c r="D118" s="12"/>
      <c r="E118" s="12"/>
      <c r="F118" s="84"/>
      <c r="G118" s="5"/>
      <c r="H118" s="142"/>
      <c r="I118" s="5"/>
      <c r="J118" s="5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</row>
    <row r="119" s="4" customFormat="1" spans="1:207">
      <c r="A119" s="6"/>
      <c r="B119" s="123"/>
      <c r="C119" s="141"/>
      <c r="D119" s="12"/>
      <c r="E119" s="12"/>
      <c r="F119" s="84"/>
      <c r="G119" s="5"/>
      <c r="H119" s="142"/>
      <c r="I119" s="5"/>
      <c r="J119" s="5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</row>
    <row r="120" s="4" customFormat="1" spans="1:207">
      <c r="A120" s="6"/>
      <c r="B120" s="123"/>
      <c r="C120" s="141"/>
      <c r="D120" s="12"/>
      <c r="E120" s="12"/>
      <c r="F120" s="84"/>
      <c r="G120" s="5"/>
      <c r="H120" s="142"/>
      <c r="I120" s="5"/>
      <c r="J120" s="5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</row>
    <row r="121" spans="2:4">
      <c r="B121" s="123"/>
      <c r="C121" s="141"/>
      <c r="D121" s="12"/>
    </row>
    <row r="122" spans="2:4">
      <c r="B122" s="123"/>
      <c r="C122" s="141"/>
      <c r="D122" s="12"/>
    </row>
    <row r="123" spans="2:4">
      <c r="B123" s="123"/>
      <c r="C123" s="141"/>
      <c r="D123" s="12"/>
    </row>
    <row r="124" spans="2:4">
      <c r="B124" s="123"/>
      <c r="C124" s="141"/>
      <c r="D124" s="12"/>
    </row>
    <row r="125" spans="2:4">
      <c r="B125" s="123"/>
      <c r="C125" s="141"/>
      <c r="D125" s="12"/>
    </row>
    <row r="126" spans="2:4">
      <c r="B126" s="123"/>
      <c r="C126" s="141"/>
      <c r="D126" s="12"/>
    </row>
    <row r="127" s="5" customFormat="1" spans="1:207">
      <c r="A127" s="6"/>
      <c r="B127" s="123"/>
      <c r="C127" s="141"/>
      <c r="D127" s="12"/>
      <c r="E127" s="12"/>
      <c r="F127" s="84"/>
      <c r="H127" s="14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</row>
    <row r="128" s="5" customFormat="1" spans="1:207">
      <c r="A128" s="6"/>
      <c r="B128" s="123"/>
      <c r="C128" s="141"/>
      <c r="D128" s="12"/>
      <c r="E128" s="12"/>
      <c r="F128" s="84"/>
      <c r="H128" s="14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</row>
    <row r="129" s="5" customFormat="1" spans="1:207">
      <c r="A129" s="6"/>
      <c r="B129" s="123"/>
      <c r="C129" s="141"/>
      <c r="D129" s="12"/>
      <c r="E129" s="12"/>
      <c r="F129" s="84"/>
      <c r="H129" s="14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</row>
    <row r="130" s="5" customFormat="1" spans="1:207">
      <c r="A130" s="6"/>
      <c r="B130" s="123"/>
      <c r="C130" s="141"/>
      <c r="D130" s="12"/>
      <c r="E130" s="12"/>
      <c r="F130" s="84"/>
      <c r="H130" s="14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</row>
    <row r="131" s="5" customFormat="1" spans="1:207">
      <c r="A131" s="6"/>
      <c r="B131" s="123"/>
      <c r="C131" s="141"/>
      <c r="D131" s="12"/>
      <c r="E131" s="12"/>
      <c r="F131" s="84"/>
      <c r="H131" s="14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</row>
    <row r="132" s="5" customFormat="1" spans="1:207">
      <c r="A132" s="6"/>
      <c r="B132" s="123"/>
      <c r="C132" s="141"/>
      <c r="D132" s="12"/>
      <c r="E132" s="12"/>
      <c r="F132" s="84"/>
      <c r="H132" s="14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</row>
    <row r="133" s="5" customFormat="1" spans="1:207">
      <c r="A133" s="6"/>
      <c r="B133" s="123"/>
      <c r="C133" s="141"/>
      <c r="D133" s="12"/>
      <c r="E133" s="12"/>
      <c r="F133" s="84"/>
      <c r="H133" s="14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</row>
    <row r="134" s="5" customFormat="1" spans="1:207">
      <c r="A134" s="6"/>
      <c r="B134" s="123"/>
      <c r="C134" s="141"/>
      <c r="D134" s="12"/>
      <c r="E134" s="12"/>
      <c r="F134" s="84"/>
      <c r="H134" s="14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</row>
    <row r="135" s="5" customFormat="1" spans="1:207">
      <c r="A135" s="6"/>
      <c r="B135" s="123"/>
      <c r="C135" s="141"/>
      <c r="D135" s="12"/>
      <c r="E135" s="12"/>
      <c r="F135" s="84"/>
      <c r="H135" s="14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</row>
    <row r="136" s="5" customFormat="1" spans="1:207">
      <c r="A136" s="137"/>
      <c r="B136" s="123"/>
      <c r="C136" s="141"/>
      <c r="D136" s="12"/>
      <c r="E136" s="12"/>
      <c r="F136" s="12"/>
      <c r="G136" s="12"/>
      <c r="H136" s="154"/>
      <c r="I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</row>
    <row r="137" s="5" customFormat="1" spans="1:207">
      <c r="A137" s="137"/>
      <c r="B137" s="123"/>
      <c r="C137" s="141"/>
      <c r="D137" s="12"/>
      <c r="E137" s="12"/>
      <c r="F137" s="12"/>
      <c r="G137" s="12"/>
      <c r="H137" s="154"/>
      <c r="I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</row>
    <row r="138" s="5" customFormat="1" spans="1:207">
      <c r="A138" s="137"/>
      <c r="B138" s="123"/>
      <c r="C138" s="141"/>
      <c r="D138" s="12"/>
      <c r="E138" s="12"/>
      <c r="F138" s="12"/>
      <c r="G138" s="12"/>
      <c r="H138" s="154"/>
      <c r="I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</row>
    <row r="139" s="5" customFormat="1" spans="1:207">
      <c r="A139" s="137"/>
      <c r="B139" s="123"/>
      <c r="C139" s="141"/>
      <c r="D139" s="12"/>
      <c r="E139" s="12"/>
      <c r="F139" s="12"/>
      <c r="G139" s="12"/>
      <c r="H139" s="154"/>
      <c r="I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</row>
    <row r="140" s="5" customFormat="1" spans="1:207">
      <c r="A140" s="137"/>
      <c r="B140" s="123"/>
      <c r="C140" s="141"/>
      <c r="D140" s="12"/>
      <c r="E140" s="12"/>
      <c r="F140" s="12"/>
      <c r="G140" s="12"/>
      <c r="H140" s="154"/>
      <c r="I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</row>
    <row r="141" s="5" customFormat="1" spans="1:207">
      <c r="A141" s="137"/>
      <c r="B141" s="123"/>
      <c r="C141" s="141"/>
      <c r="D141" s="12"/>
      <c r="E141" s="12"/>
      <c r="F141" s="12"/>
      <c r="G141" s="12"/>
      <c r="H141" s="154"/>
      <c r="I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</row>
    <row r="142" s="5" customFormat="1" spans="1:207">
      <c r="A142" s="137"/>
      <c r="B142" s="123"/>
      <c r="C142" s="141"/>
      <c r="D142" s="12"/>
      <c r="E142" s="12"/>
      <c r="F142" s="12"/>
      <c r="G142" s="12"/>
      <c r="H142" s="154"/>
      <c r="I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</row>
    <row r="143" s="5" customFormat="1" spans="1:207">
      <c r="A143" s="137"/>
      <c r="B143" s="123"/>
      <c r="C143" s="141"/>
      <c r="D143" s="12"/>
      <c r="E143" s="12"/>
      <c r="F143" s="12"/>
      <c r="G143" s="12"/>
      <c r="H143" s="154"/>
      <c r="I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</row>
    <row r="144" s="5" customFormat="1" spans="1:207">
      <c r="A144" s="137"/>
      <c r="B144" s="123"/>
      <c r="C144" s="141"/>
      <c r="D144" s="12"/>
      <c r="E144" s="12"/>
      <c r="F144" s="12"/>
      <c r="G144" s="12"/>
      <c r="H144" s="154"/>
      <c r="I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</row>
    <row r="145" s="5" customFormat="1" spans="1:207">
      <c r="A145" s="137"/>
      <c r="B145" s="123"/>
      <c r="C145" s="141"/>
      <c r="D145" s="12"/>
      <c r="E145" s="12"/>
      <c r="F145" s="12"/>
      <c r="G145" s="12"/>
      <c r="H145" s="154"/>
      <c r="I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</row>
    <row r="146" s="5" customFormat="1" spans="1:207">
      <c r="A146" s="137"/>
      <c r="B146" s="123"/>
      <c r="C146" s="141"/>
      <c r="D146" s="12"/>
      <c r="E146" s="12"/>
      <c r="F146" s="12"/>
      <c r="G146" s="12"/>
      <c r="H146" s="154"/>
      <c r="I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</row>
    <row r="147" s="5" customFormat="1" spans="1:207">
      <c r="A147" s="137"/>
      <c r="B147" s="123"/>
      <c r="C147" s="141"/>
      <c r="D147" s="12"/>
      <c r="E147" s="12"/>
      <c r="F147" s="12"/>
      <c r="G147" s="12"/>
      <c r="H147" s="154"/>
      <c r="I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</row>
    <row r="148" s="5" customFormat="1" spans="1:207">
      <c r="A148" s="137"/>
      <c r="B148" s="123"/>
      <c r="C148" s="141"/>
      <c r="D148" s="12"/>
      <c r="E148" s="12"/>
      <c r="F148" s="12"/>
      <c r="G148" s="12"/>
      <c r="H148" s="154"/>
      <c r="I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</row>
    <row r="149" s="5" customFormat="1" spans="1:207">
      <c r="A149" s="137"/>
      <c r="B149" s="123"/>
      <c r="C149" s="141"/>
      <c r="D149" s="12"/>
      <c r="E149" s="12"/>
      <c r="F149" s="12"/>
      <c r="G149" s="12"/>
      <c r="H149" s="154"/>
      <c r="I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</row>
    <row r="150" s="5" customFormat="1" spans="1:207">
      <c r="A150" s="137"/>
      <c r="B150" s="123"/>
      <c r="C150" s="141"/>
      <c r="D150" s="12"/>
      <c r="E150" s="12"/>
      <c r="F150" s="12"/>
      <c r="G150" s="12"/>
      <c r="H150" s="154"/>
      <c r="I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</row>
    <row r="151" s="5" customFormat="1" spans="1:207">
      <c r="A151" s="137"/>
      <c r="B151" s="123"/>
      <c r="C151" s="141"/>
      <c r="D151" s="12"/>
      <c r="E151" s="12"/>
      <c r="F151" s="12"/>
      <c r="G151" s="12"/>
      <c r="H151" s="154"/>
      <c r="I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</row>
    <row r="152" s="5" customFormat="1" spans="1:207">
      <c r="A152" s="137"/>
      <c r="B152" s="123"/>
      <c r="C152" s="141"/>
      <c r="D152" s="12"/>
      <c r="E152" s="12"/>
      <c r="F152" s="12"/>
      <c r="G152" s="12"/>
      <c r="H152" s="154"/>
      <c r="I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</row>
    <row r="153" s="5" customFormat="1" spans="1:207">
      <c r="A153" s="137"/>
      <c r="B153" s="123"/>
      <c r="C153" s="141"/>
      <c r="D153" s="12"/>
      <c r="E153" s="12"/>
      <c r="F153" s="12"/>
      <c r="G153" s="12"/>
      <c r="H153" s="154"/>
      <c r="I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</row>
    <row r="154" s="5" customFormat="1" spans="1:207">
      <c r="A154" s="137"/>
      <c r="B154" s="123"/>
      <c r="C154" s="141"/>
      <c r="D154" s="12"/>
      <c r="E154" s="12"/>
      <c r="F154" s="12"/>
      <c r="G154" s="12"/>
      <c r="H154" s="154"/>
      <c r="I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</row>
    <row r="155" s="5" customFormat="1" spans="1:207">
      <c r="A155" s="137"/>
      <c r="B155" s="123"/>
      <c r="C155" s="141"/>
      <c r="D155" s="12"/>
      <c r="E155" s="12"/>
      <c r="F155" s="12"/>
      <c r="G155" s="12"/>
      <c r="H155" s="154"/>
      <c r="I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</row>
    <row r="156" s="5" customFormat="1" spans="1:207">
      <c r="A156" s="137"/>
      <c r="B156" s="123"/>
      <c r="C156" s="141"/>
      <c r="D156" s="12"/>
      <c r="E156" s="12"/>
      <c r="F156" s="12"/>
      <c r="G156" s="12"/>
      <c r="H156" s="154"/>
      <c r="I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</row>
    <row r="157" s="5" customFormat="1" spans="1:207">
      <c r="A157" s="137"/>
      <c r="B157" s="123"/>
      <c r="C157" s="141"/>
      <c r="D157" s="12"/>
      <c r="E157" s="12"/>
      <c r="F157" s="12"/>
      <c r="G157" s="12"/>
      <c r="H157" s="154"/>
      <c r="I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</row>
    <row r="158" s="5" customFormat="1" spans="1:207">
      <c r="A158" s="137"/>
      <c r="B158" s="123"/>
      <c r="C158" s="141"/>
      <c r="D158" s="12"/>
      <c r="E158" s="12"/>
      <c r="F158" s="12"/>
      <c r="G158" s="12"/>
      <c r="H158" s="154"/>
      <c r="I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</row>
    <row r="159" s="5" customFormat="1" spans="1:207">
      <c r="A159" s="137"/>
      <c r="B159" s="123"/>
      <c r="C159" s="141"/>
      <c r="D159" s="12"/>
      <c r="E159" s="12"/>
      <c r="F159" s="12"/>
      <c r="G159" s="12"/>
      <c r="H159" s="154"/>
      <c r="I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</row>
    <row r="160" s="5" customFormat="1" spans="1:207">
      <c r="A160" s="137"/>
      <c r="B160" s="123"/>
      <c r="C160" s="141"/>
      <c r="D160" s="12"/>
      <c r="E160" s="12"/>
      <c r="F160" s="12"/>
      <c r="G160" s="12"/>
      <c r="H160" s="154"/>
      <c r="I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</row>
    <row r="161" s="5" customFormat="1" spans="1:207">
      <c r="A161" s="137"/>
      <c r="B161" s="123"/>
      <c r="C161" s="141"/>
      <c r="D161" s="12"/>
      <c r="E161" s="12"/>
      <c r="F161" s="12"/>
      <c r="G161" s="12"/>
      <c r="H161" s="154"/>
      <c r="I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</row>
    <row r="162" s="5" customFormat="1" spans="1:207">
      <c r="A162" s="137"/>
      <c r="B162" s="123"/>
      <c r="C162" s="141"/>
      <c r="D162" s="12"/>
      <c r="E162" s="12"/>
      <c r="F162" s="12"/>
      <c r="G162" s="12"/>
      <c r="H162" s="154"/>
      <c r="I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</row>
    <row r="163" s="5" customFormat="1" spans="1:207">
      <c r="A163" s="137"/>
      <c r="B163" s="123"/>
      <c r="C163" s="141"/>
      <c r="D163" s="12"/>
      <c r="E163" s="12"/>
      <c r="F163" s="12"/>
      <c r="G163" s="12"/>
      <c r="H163" s="154"/>
      <c r="I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</row>
    <row r="164" s="5" customFormat="1" spans="1:207">
      <c r="A164" s="137"/>
      <c r="B164" s="123"/>
      <c r="C164" s="141"/>
      <c r="D164" s="12"/>
      <c r="E164" s="12"/>
      <c r="F164" s="12"/>
      <c r="G164" s="12"/>
      <c r="H164" s="154"/>
      <c r="I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</row>
    <row r="165" s="5" customFormat="1" spans="1:207">
      <c r="A165" s="137"/>
      <c r="B165" s="123"/>
      <c r="C165" s="141"/>
      <c r="D165" s="12"/>
      <c r="E165" s="12"/>
      <c r="F165" s="12"/>
      <c r="G165" s="12"/>
      <c r="H165" s="154"/>
      <c r="I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</row>
    <row r="166" s="5" customFormat="1" spans="1:207">
      <c r="A166" s="137"/>
      <c r="B166" s="123"/>
      <c r="C166" s="141"/>
      <c r="D166" s="12"/>
      <c r="E166" s="12"/>
      <c r="F166" s="12"/>
      <c r="G166" s="12"/>
      <c r="H166" s="154"/>
      <c r="I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</row>
    <row r="167" s="5" customFormat="1" spans="1:207">
      <c r="A167" s="137"/>
      <c r="B167" s="123"/>
      <c r="C167" s="141"/>
      <c r="D167" s="12"/>
      <c r="E167" s="12"/>
      <c r="F167" s="12"/>
      <c r="G167" s="12"/>
      <c r="H167" s="154"/>
      <c r="I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</row>
    <row r="168" s="5" customFormat="1" spans="1:207">
      <c r="A168" s="137"/>
      <c r="B168" s="123"/>
      <c r="C168" s="141"/>
      <c r="D168" s="12"/>
      <c r="E168" s="12"/>
      <c r="F168" s="12"/>
      <c r="G168" s="12"/>
      <c r="H168" s="154"/>
      <c r="I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</row>
    <row r="169" s="5" customFormat="1" spans="1:207">
      <c r="A169" s="137"/>
      <c r="B169" s="123"/>
      <c r="C169" s="141"/>
      <c r="D169" s="12"/>
      <c r="E169" s="12"/>
      <c r="F169" s="12"/>
      <c r="G169" s="12"/>
      <c r="H169" s="154"/>
      <c r="I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</row>
    <row r="170" s="5" customFormat="1" spans="1:207">
      <c r="A170" s="137"/>
      <c r="B170" s="123"/>
      <c r="C170" s="141"/>
      <c r="D170" s="12"/>
      <c r="E170" s="12"/>
      <c r="F170" s="12"/>
      <c r="G170" s="12"/>
      <c r="H170" s="154"/>
      <c r="I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</row>
    <row r="171" s="5" customFormat="1" spans="1:207">
      <c r="A171" s="137"/>
      <c r="B171" s="123"/>
      <c r="C171" s="141"/>
      <c r="D171" s="12"/>
      <c r="E171" s="12"/>
      <c r="F171" s="12"/>
      <c r="G171" s="12"/>
      <c r="H171" s="154"/>
      <c r="I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</row>
    <row r="172" s="5" customFormat="1" spans="1:207">
      <c r="A172" s="137"/>
      <c r="B172" s="123"/>
      <c r="C172" s="141"/>
      <c r="D172" s="12"/>
      <c r="E172" s="12"/>
      <c r="F172" s="12"/>
      <c r="G172" s="12"/>
      <c r="H172" s="154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</row>
    <row r="173" s="5" customFormat="1" spans="1:207">
      <c r="A173" s="137"/>
      <c r="B173" s="123"/>
      <c r="C173" s="141"/>
      <c r="D173" s="12"/>
      <c r="E173" s="12"/>
      <c r="F173" s="12"/>
      <c r="G173" s="12"/>
      <c r="H173" s="154"/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</row>
    <row r="174" s="5" customFormat="1" spans="1:207">
      <c r="A174" s="137"/>
      <c r="B174" s="123"/>
      <c r="C174" s="141"/>
      <c r="D174" s="12"/>
      <c r="E174" s="12"/>
      <c r="F174" s="12"/>
      <c r="G174" s="12"/>
      <c r="H174" s="154"/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</row>
    <row r="175" s="5" customFormat="1" spans="1:207">
      <c r="A175" s="137"/>
      <c r="B175" s="123"/>
      <c r="C175" s="141"/>
      <c r="D175" s="12"/>
      <c r="E175" s="12"/>
      <c r="F175" s="12"/>
      <c r="G175" s="12"/>
      <c r="H175" s="154"/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</row>
    <row r="176" s="5" customFormat="1" spans="1:207">
      <c r="A176" s="137"/>
      <c r="B176" s="123"/>
      <c r="C176" s="141"/>
      <c r="D176" s="12"/>
      <c r="E176" s="12"/>
      <c r="F176" s="12"/>
      <c r="G176" s="12"/>
      <c r="H176" s="154"/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</row>
    <row r="177" s="5" customFormat="1" spans="1:207">
      <c r="A177" s="137"/>
      <c r="B177" s="123"/>
      <c r="C177" s="141"/>
      <c r="D177" s="12"/>
      <c r="E177" s="12"/>
      <c r="F177" s="12"/>
      <c r="G177" s="12"/>
      <c r="H177" s="154"/>
      <c r="I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</row>
    <row r="178" s="5" customFormat="1" spans="1:207">
      <c r="A178" s="137"/>
      <c r="B178" s="123"/>
      <c r="C178" s="141"/>
      <c r="D178" s="12"/>
      <c r="E178" s="12"/>
      <c r="F178" s="12"/>
      <c r="G178" s="12"/>
      <c r="H178" s="154"/>
      <c r="I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</row>
    <row r="179" s="5" customFormat="1" spans="1:207">
      <c r="A179" s="137"/>
      <c r="B179" s="123"/>
      <c r="C179" s="141"/>
      <c r="D179" s="12"/>
      <c r="E179" s="12"/>
      <c r="F179" s="12"/>
      <c r="G179" s="12"/>
      <c r="H179" s="154"/>
      <c r="I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5" customFormat="1" spans="1:207">
      <c r="A180" s="137"/>
      <c r="B180" s="123"/>
      <c r="C180" s="141"/>
      <c r="D180" s="12"/>
      <c r="E180" s="12"/>
      <c r="F180" s="12"/>
      <c r="G180" s="12"/>
      <c r="H180" s="154"/>
      <c r="I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5" customFormat="1" spans="1:207">
      <c r="A181" s="137"/>
      <c r="B181" s="123"/>
      <c r="C181" s="141"/>
      <c r="D181" s="12"/>
      <c r="E181" s="12"/>
      <c r="F181" s="12"/>
      <c r="G181" s="12"/>
      <c r="H181" s="154"/>
      <c r="I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5" customFormat="1" spans="1:207">
      <c r="A182" s="137"/>
      <c r="B182" s="123"/>
      <c r="C182" s="141"/>
      <c r="D182" s="12"/>
      <c r="E182" s="12"/>
      <c r="F182" s="12"/>
      <c r="G182" s="12"/>
      <c r="H182" s="154"/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5" customFormat="1" spans="1:207">
      <c r="A183" s="137"/>
      <c r="B183" s="123"/>
      <c r="C183" s="141"/>
      <c r="D183" s="12"/>
      <c r="E183" s="12"/>
      <c r="F183" s="12"/>
      <c r="G183" s="12"/>
      <c r="H183" s="154"/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5" customFormat="1" spans="1:207">
      <c r="A184" s="137"/>
      <c r="B184" s="123"/>
      <c r="C184" s="141"/>
      <c r="D184" s="12"/>
      <c r="E184" s="12"/>
      <c r="F184" s="12"/>
      <c r="G184" s="12"/>
      <c r="H184" s="154"/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5" customFormat="1" spans="1:207">
      <c r="A185" s="137"/>
      <c r="B185" s="123"/>
      <c r="C185" s="141"/>
      <c r="D185" s="12"/>
      <c r="E185" s="12"/>
      <c r="F185" s="12"/>
      <c r="G185" s="12"/>
      <c r="H185" s="154"/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5" customFormat="1" spans="1:207">
      <c r="A186" s="137"/>
      <c r="B186" s="123"/>
      <c r="C186" s="141"/>
      <c r="D186" s="12"/>
      <c r="E186" s="12"/>
      <c r="F186" s="12"/>
      <c r="G186" s="12"/>
      <c r="H186" s="154"/>
      <c r="I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5" customFormat="1" spans="1:207">
      <c r="A187" s="137"/>
      <c r="B187" s="123"/>
      <c r="C187" s="141"/>
      <c r="D187" s="12"/>
      <c r="E187" s="12"/>
      <c r="F187" s="12"/>
      <c r="G187" s="12"/>
      <c r="H187" s="154"/>
      <c r="I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5" customFormat="1" spans="1:207">
      <c r="A188" s="137"/>
      <c r="B188" s="123"/>
      <c r="C188" s="141"/>
      <c r="D188" s="12"/>
      <c r="E188" s="12"/>
      <c r="F188" s="12"/>
      <c r="G188" s="12"/>
      <c r="H188" s="154"/>
      <c r="I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5" customFormat="1" spans="1:207">
      <c r="A189" s="137"/>
      <c r="B189" s="123"/>
      <c r="C189" s="141"/>
      <c r="D189" s="12"/>
      <c r="E189" s="12"/>
      <c r="F189" s="12"/>
      <c r="G189" s="12"/>
      <c r="H189" s="154"/>
      <c r="I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5" customFormat="1" spans="1:207">
      <c r="A190" s="137"/>
      <c r="B190" s="123"/>
      <c r="C190" s="141"/>
      <c r="D190" s="12"/>
      <c r="E190" s="12"/>
      <c r="F190" s="12"/>
      <c r="G190" s="12"/>
      <c r="H190" s="154"/>
      <c r="I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5" customFormat="1" spans="1:207">
      <c r="A191" s="137"/>
      <c r="B191" s="123"/>
      <c r="C191" s="141"/>
      <c r="D191" s="12"/>
      <c r="E191" s="12"/>
      <c r="F191" s="12"/>
      <c r="G191" s="12"/>
      <c r="H191" s="154"/>
      <c r="I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="5" customFormat="1" spans="1:207">
      <c r="A192" s="137"/>
      <c r="B192" s="123"/>
      <c r="C192" s="141"/>
      <c r="D192" s="12"/>
      <c r="E192" s="12"/>
      <c r="F192" s="12"/>
      <c r="G192" s="12"/>
      <c r="H192" s="154"/>
      <c r="I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</row>
    <row r="193" s="5" customFormat="1" spans="1:207">
      <c r="A193" s="137"/>
      <c r="B193" s="123"/>
      <c r="C193" s="141"/>
      <c r="D193" s="12"/>
      <c r="E193" s="12"/>
      <c r="F193" s="12"/>
      <c r="G193" s="12"/>
      <c r="H193" s="154"/>
      <c r="I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</row>
    <row r="194" s="5" customFormat="1" spans="1:207">
      <c r="A194" s="137"/>
      <c r="B194" s="123"/>
      <c r="C194" s="141"/>
      <c r="D194" s="12"/>
      <c r="E194" s="12"/>
      <c r="F194" s="12"/>
      <c r="G194" s="12"/>
      <c r="H194" s="154"/>
      <c r="I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</row>
    <row r="195" s="5" customFormat="1" spans="1:207">
      <c r="A195" s="137"/>
      <c r="B195" s="123"/>
      <c r="C195" s="141"/>
      <c r="D195" s="12"/>
      <c r="E195" s="12"/>
      <c r="F195" s="12"/>
      <c r="G195" s="12"/>
      <c r="H195" s="154"/>
      <c r="I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</row>
    <row r="196" s="5" customFormat="1" spans="1:207">
      <c r="A196" s="137"/>
      <c r="B196" s="123"/>
      <c r="C196" s="141"/>
      <c r="D196" s="12"/>
      <c r="E196" s="12"/>
      <c r="F196" s="12"/>
      <c r="G196" s="12"/>
      <c r="H196" s="154"/>
      <c r="I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</row>
    <row r="197" s="5" customFormat="1" spans="1:207">
      <c r="A197" s="137"/>
      <c r="B197" s="123"/>
      <c r="C197" s="141"/>
      <c r="D197" s="12"/>
      <c r="E197" s="12"/>
      <c r="F197" s="12"/>
      <c r="G197" s="12"/>
      <c r="H197" s="154"/>
      <c r="I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</row>
    <row r="198" s="5" customFormat="1" spans="1:207">
      <c r="A198" s="137"/>
      <c r="B198" s="123"/>
      <c r="C198" s="141"/>
      <c r="D198" s="12"/>
      <c r="E198" s="12"/>
      <c r="F198" s="12"/>
      <c r="G198" s="12"/>
      <c r="H198" s="154"/>
      <c r="I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spans="1:207">
      <c r="A199" s="137"/>
      <c r="B199" s="123"/>
      <c r="C199" s="141"/>
      <c r="D199" s="12"/>
      <c r="E199" s="12"/>
      <c r="F199" s="12"/>
      <c r="G199" s="12"/>
      <c r="H199" s="154"/>
      <c r="I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spans="1:207">
      <c r="A200" s="137"/>
      <c r="B200" s="123"/>
      <c r="C200" s="141"/>
      <c r="D200" s="12"/>
      <c r="E200" s="12"/>
      <c r="F200" s="12"/>
      <c r="G200" s="12"/>
      <c r="H200" s="154"/>
      <c r="I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spans="1:207">
      <c r="A201" s="137"/>
      <c r="B201" s="123"/>
      <c r="C201" s="141"/>
      <c r="D201" s="12"/>
      <c r="E201" s="12"/>
      <c r="F201" s="12"/>
      <c r="G201" s="12"/>
      <c r="H201" s="154"/>
      <c r="I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spans="1:207">
      <c r="A202" s="137"/>
      <c r="B202" s="123"/>
      <c r="C202" s="141"/>
      <c r="D202" s="12"/>
      <c r="E202" s="12"/>
      <c r="F202" s="12"/>
      <c r="G202" s="12"/>
      <c r="H202" s="154"/>
      <c r="I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spans="1:207">
      <c r="A203" s="137"/>
      <c r="B203" s="123"/>
      <c r="C203" s="141"/>
      <c r="D203" s="12"/>
      <c r="E203" s="12"/>
      <c r="F203" s="12"/>
      <c r="G203" s="12"/>
      <c r="H203" s="154"/>
      <c r="I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spans="1:207">
      <c r="A204" s="137"/>
      <c r="B204" s="123"/>
      <c r="C204" s="141"/>
      <c r="D204" s="12"/>
      <c r="E204" s="12"/>
      <c r="F204" s="12"/>
      <c r="G204" s="12"/>
      <c r="H204" s="154"/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spans="1:207">
      <c r="A205" s="137"/>
      <c r="B205" s="123"/>
      <c r="C205" s="141"/>
      <c r="D205" s="12"/>
      <c r="E205" s="12"/>
      <c r="F205" s="12"/>
      <c r="G205" s="12"/>
      <c r="H205" s="154"/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spans="1:207">
      <c r="A206" s="137"/>
      <c r="B206" s="123"/>
      <c r="C206" s="141"/>
      <c r="D206" s="12"/>
      <c r="E206" s="12"/>
      <c r="F206" s="12"/>
      <c r="G206" s="12"/>
      <c r="H206" s="154"/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spans="1:207">
      <c r="A207" s="137"/>
      <c r="B207" s="123"/>
      <c r="C207" s="141"/>
      <c r="D207" s="12"/>
      <c r="E207" s="12"/>
      <c r="F207" s="12"/>
      <c r="G207" s="12"/>
      <c r="H207" s="154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spans="1:207">
      <c r="A208" s="137"/>
      <c r="B208" s="123"/>
      <c r="C208" s="141"/>
      <c r="D208" s="12"/>
      <c r="E208" s="12"/>
      <c r="F208" s="12"/>
      <c r="G208" s="12"/>
      <c r="H208" s="154"/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spans="1:207">
      <c r="A209" s="137"/>
      <c r="B209" s="123"/>
      <c r="C209" s="141"/>
      <c r="D209" s="12"/>
      <c r="E209" s="12"/>
      <c r="F209" s="12"/>
      <c r="G209" s="12"/>
      <c r="H209" s="154"/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spans="1:207">
      <c r="A210" s="137"/>
      <c r="B210" s="123"/>
      <c r="C210" s="141"/>
      <c r="D210" s="12"/>
      <c r="E210" s="12"/>
      <c r="F210" s="12"/>
      <c r="G210" s="12"/>
      <c r="H210" s="154"/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spans="1:207">
      <c r="A211" s="137"/>
      <c r="B211" s="123"/>
      <c r="C211" s="141"/>
      <c r="D211" s="12"/>
      <c r="E211" s="12"/>
      <c r="F211" s="12"/>
      <c r="G211" s="12"/>
      <c r="H211" s="154"/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spans="1:207">
      <c r="A212" s="137"/>
      <c r="B212" s="123"/>
      <c r="C212" s="141"/>
      <c r="D212" s="12"/>
      <c r="E212" s="12"/>
      <c r="F212" s="12"/>
      <c r="G212" s="12"/>
      <c r="H212" s="154"/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spans="1:207">
      <c r="A213" s="137"/>
      <c r="B213" s="123"/>
      <c r="C213" s="141"/>
      <c r="D213" s="12"/>
      <c r="E213" s="12"/>
      <c r="F213" s="12"/>
      <c r="G213" s="12"/>
      <c r="H213" s="154"/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spans="1:207">
      <c r="A214" s="137"/>
      <c r="B214" s="123"/>
      <c r="C214" s="141"/>
      <c r="D214" s="12"/>
      <c r="E214" s="12"/>
      <c r="F214" s="12"/>
      <c r="G214" s="12"/>
      <c r="H214" s="154"/>
      <c r="I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spans="1:207">
      <c r="A215" s="137"/>
      <c r="B215" s="123"/>
      <c r="C215" s="141"/>
      <c r="D215" s="12"/>
      <c r="E215" s="12"/>
      <c r="F215" s="12"/>
      <c r="G215" s="12"/>
      <c r="H215" s="154"/>
      <c r="I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spans="1:207">
      <c r="A216" s="137"/>
      <c r="B216" s="123"/>
      <c r="C216" s="141"/>
      <c r="D216" s="12"/>
      <c r="E216" s="12"/>
      <c r="F216" s="12"/>
      <c r="G216" s="12"/>
      <c r="H216" s="154"/>
      <c r="I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spans="1:207">
      <c r="A217" s="137"/>
      <c r="B217" s="123"/>
      <c r="C217" s="141"/>
      <c r="D217" s="12"/>
      <c r="E217" s="12"/>
      <c r="F217" s="12"/>
      <c r="G217" s="12"/>
      <c r="H217" s="154"/>
      <c r="I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spans="1:207">
      <c r="A218" s="137"/>
      <c r="B218" s="123"/>
      <c r="C218" s="141"/>
      <c r="D218" s="12"/>
      <c r="E218" s="12"/>
      <c r="F218" s="12"/>
      <c r="G218" s="12"/>
      <c r="H218" s="154"/>
      <c r="I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spans="1:207">
      <c r="A219" s="137"/>
      <c r="B219" s="123"/>
      <c r="C219" s="141"/>
      <c r="D219" s="12"/>
      <c r="E219" s="12"/>
      <c r="F219" s="12"/>
      <c r="G219" s="12"/>
      <c r="H219" s="154"/>
      <c r="I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spans="1:207">
      <c r="A220" s="137"/>
      <c r="B220" s="123"/>
      <c r="C220" s="141"/>
      <c r="D220" s="12"/>
      <c r="E220" s="12"/>
      <c r="F220" s="12"/>
      <c r="G220" s="12"/>
      <c r="H220" s="154"/>
      <c r="I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spans="1:207">
      <c r="A221" s="137"/>
      <c r="B221" s="123"/>
      <c r="C221" s="141"/>
      <c r="D221" s="12"/>
      <c r="E221" s="12"/>
      <c r="F221" s="12"/>
      <c r="G221" s="12"/>
      <c r="H221" s="154"/>
      <c r="I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spans="1:207">
      <c r="A222" s="137"/>
      <c r="B222" s="123"/>
      <c r="C222" s="141"/>
      <c r="D222" s="12"/>
      <c r="E222" s="12"/>
      <c r="F222" s="12"/>
      <c r="G222" s="12"/>
      <c r="H222" s="154"/>
      <c r="I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spans="1:207">
      <c r="A223" s="137"/>
      <c r="B223" s="123"/>
      <c r="C223" s="141"/>
      <c r="D223" s="12"/>
      <c r="E223" s="12"/>
      <c r="F223" s="12"/>
      <c r="G223" s="12"/>
      <c r="H223" s="154"/>
      <c r="I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spans="1:207">
      <c r="A224" s="137"/>
      <c r="B224" s="123"/>
      <c r="C224" s="141"/>
      <c r="D224" s="12"/>
      <c r="E224" s="12"/>
      <c r="F224" s="12"/>
      <c r="G224" s="12"/>
      <c r="H224" s="154"/>
      <c r="I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spans="1:207">
      <c r="A225" s="137"/>
      <c r="B225" s="123"/>
      <c r="C225" s="141"/>
      <c r="D225" s="12"/>
      <c r="E225" s="12"/>
      <c r="F225" s="12"/>
      <c r="G225" s="12"/>
      <c r="H225" s="154"/>
      <c r="I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137"/>
      <c r="B226" s="123"/>
      <c r="C226" s="141"/>
      <c r="D226" s="12"/>
      <c r="E226" s="12"/>
      <c r="F226" s="12"/>
      <c r="G226" s="12"/>
      <c r="H226" s="154"/>
      <c r="I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spans="1:207">
      <c r="A227" s="137"/>
      <c r="B227" s="123"/>
      <c r="C227" s="141"/>
      <c r="D227" s="12"/>
      <c r="E227" s="12"/>
      <c r="F227" s="12"/>
      <c r="G227" s="12"/>
      <c r="H227" s="154"/>
      <c r="I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spans="1:207">
      <c r="A228" s="137"/>
      <c r="B228" s="123"/>
      <c r="C228" s="141"/>
      <c r="D228" s="12"/>
      <c r="E228" s="12"/>
      <c r="F228" s="12"/>
      <c r="G228" s="12"/>
      <c r="H228" s="154"/>
      <c r="I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spans="1:207">
      <c r="A229" s="137"/>
      <c r="B229" s="123"/>
      <c r="C229" s="141"/>
      <c r="D229" s="12"/>
      <c r="E229" s="12"/>
      <c r="F229" s="12"/>
      <c r="G229" s="12"/>
      <c r="H229" s="154"/>
      <c r="I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spans="1:207">
      <c r="A230" s="137"/>
      <c r="B230" s="123"/>
      <c r="C230" s="141"/>
      <c r="D230" s="12"/>
      <c r="E230" s="12"/>
      <c r="F230" s="12"/>
      <c r="G230" s="12"/>
      <c r="H230" s="154"/>
      <c r="I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spans="1:207">
      <c r="A231" s="137"/>
      <c r="B231" s="123"/>
      <c r="C231" s="141"/>
      <c r="D231" s="12"/>
      <c r="E231" s="12"/>
      <c r="F231" s="12"/>
      <c r="G231" s="12"/>
      <c r="H231" s="154"/>
      <c r="I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spans="1:207">
      <c r="A232" s="137"/>
      <c r="B232" s="123"/>
      <c r="C232" s="141"/>
      <c r="D232" s="12"/>
      <c r="E232" s="12"/>
      <c r="F232" s="12"/>
      <c r="G232" s="12"/>
      <c r="H232" s="154"/>
      <c r="I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spans="1:207">
      <c r="A233" s="137"/>
      <c r="B233" s="123"/>
      <c r="C233" s="141"/>
      <c r="D233" s="12"/>
      <c r="E233" s="12"/>
      <c r="F233" s="12"/>
      <c r="G233" s="12"/>
      <c r="H233" s="154"/>
      <c r="I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spans="1:207">
      <c r="A234" s="137"/>
      <c r="B234" s="123"/>
      <c r="C234" s="141"/>
      <c r="D234" s="12"/>
      <c r="E234" s="12"/>
      <c r="F234" s="12"/>
      <c r="G234" s="12"/>
      <c r="H234" s="154"/>
      <c r="I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spans="1:207">
      <c r="A235" s="137"/>
      <c r="B235" s="123"/>
      <c r="C235" s="141"/>
      <c r="D235" s="12"/>
      <c r="E235" s="12"/>
      <c r="F235" s="12"/>
      <c r="G235" s="12"/>
      <c r="H235" s="154"/>
      <c r="I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spans="1:207">
      <c r="A236" s="137"/>
      <c r="B236" s="123"/>
      <c r="C236" s="141"/>
      <c r="D236" s="12"/>
      <c r="E236" s="12"/>
      <c r="F236" s="12"/>
      <c r="G236" s="12"/>
      <c r="H236" s="154"/>
      <c r="I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spans="1:207">
      <c r="A237" s="137"/>
      <c r="B237" s="123"/>
      <c r="C237" s="141"/>
      <c r="D237" s="12"/>
      <c r="E237" s="12"/>
      <c r="F237" s="12"/>
      <c r="G237" s="12"/>
      <c r="H237" s="154"/>
      <c r="I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spans="1:207">
      <c r="A238" s="137"/>
      <c r="B238" s="123"/>
      <c r="C238" s="141"/>
      <c r="D238" s="12"/>
      <c r="E238" s="12"/>
      <c r="F238" s="12"/>
      <c r="G238" s="12"/>
      <c r="H238" s="154"/>
      <c r="I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spans="1:207">
      <c r="A239" s="137"/>
      <c r="B239" s="123"/>
      <c r="C239" s="141"/>
      <c r="D239" s="12"/>
      <c r="E239" s="12"/>
      <c r="F239" s="12"/>
      <c r="G239" s="12"/>
      <c r="H239" s="154"/>
      <c r="I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spans="1:207">
      <c r="A240" s="137"/>
      <c r="B240" s="123"/>
      <c r="C240" s="141"/>
      <c r="D240" s="12"/>
      <c r="E240" s="12"/>
      <c r="F240" s="12"/>
      <c r="G240" s="12"/>
      <c r="H240" s="154"/>
      <c r="I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spans="1:207">
      <c r="A241" s="137"/>
      <c r="B241" s="123"/>
      <c r="C241" s="141"/>
      <c r="D241" s="12"/>
      <c r="E241" s="12"/>
      <c r="F241" s="12"/>
      <c r="G241" s="12"/>
      <c r="H241" s="154"/>
      <c r="I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spans="1:207">
      <c r="A242" s="137"/>
      <c r="B242" s="123"/>
      <c r="C242" s="141"/>
      <c r="D242" s="12"/>
      <c r="E242" s="12"/>
      <c r="F242" s="12"/>
      <c r="G242" s="12"/>
      <c r="H242" s="154"/>
      <c r="I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spans="1:207">
      <c r="A243" s="137"/>
      <c r="B243" s="123"/>
      <c r="C243" s="141"/>
      <c r="D243" s="12"/>
      <c r="E243" s="12"/>
      <c r="F243" s="12"/>
      <c r="G243" s="12"/>
      <c r="H243" s="154"/>
      <c r="I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spans="1:207">
      <c r="A244" s="137"/>
      <c r="B244" s="123"/>
      <c r="C244" s="141"/>
      <c r="D244" s="12"/>
      <c r="E244" s="12"/>
      <c r="F244" s="12"/>
      <c r="G244" s="12"/>
      <c r="H244" s="154"/>
      <c r="I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spans="1:207">
      <c r="A245" s="137"/>
      <c r="B245" s="123"/>
      <c r="C245" s="141"/>
      <c r="D245" s="12"/>
      <c r="E245" s="12"/>
      <c r="F245" s="12"/>
      <c r="G245" s="12"/>
      <c r="H245" s="154"/>
      <c r="I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spans="1:207">
      <c r="A246" s="137"/>
      <c r="B246" s="123"/>
      <c r="C246" s="141"/>
      <c r="D246" s="12"/>
      <c r="E246" s="12"/>
      <c r="F246" s="12"/>
      <c r="G246" s="12"/>
      <c r="H246" s="154"/>
      <c r="I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spans="1:207">
      <c r="A247" s="137"/>
      <c r="B247" s="123"/>
      <c r="C247" s="141"/>
      <c r="D247" s="12"/>
      <c r="E247" s="12"/>
      <c r="F247" s="12"/>
      <c r="G247" s="12"/>
      <c r="H247" s="154"/>
      <c r="I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spans="1:207">
      <c r="A248" s="137"/>
      <c r="B248" s="123"/>
      <c r="C248" s="141"/>
      <c r="D248" s="12"/>
      <c r="E248" s="12"/>
      <c r="F248" s="12"/>
      <c r="G248" s="12"/>
      <c r="H248" s="154"/>
      <c r="I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spans="1:207">
      <c r="A249" s="137"/>
      <c r="B249" s="123"/>
      <c r="C249" s="141"/>
      <c r="D249" s="12"/>
      <c r="E249" s="12"/>
      <c r="F249" s="12"/>
      <c r="G249" s="12"/>
      <c r="H249" s="154"/>
      <c r="I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spans="1:207">
      <c r="A250" s="137"/>
      <c r="B250" s="123"/>
      <c r="C250" s="141"/>
      <c r="D250" s="12"/>
      <c r="E250" s="12"/>
      <c r="F250" s="12"/>
      <c r="G250" s="12"/>
      <c r="H250" s="154"/>
      <c r="I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spans="1:207">
      <c r="A251" s="137"/>
      <c r="B251" s="123"/>
      <c r="C251" s="141"/>
      <c r="D251" s="12"/>
      <c r="E251" s="12"/>
      <c r="F251" s="12"/>
      <c r="G251" s="12"/>
      <c r="H251" s="154"/>
      <c r="I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spans="1:207">
      <c r="A252" s="137"/>
      <c r="B252" s="123"/>
      <c r="C252" s="141"/>
      <c r="D252" s="12"/>
      <c r="E252" s="12"/>
      <c r="F252" s="12"/>
      <c r="G252" s="12"/>
      <c r="H252" s="154"/>
      <c r="I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spans="1:207">
      <c r="A253" s="137"/>
      <c r="B253" s="123"/>
      <c r="C253" s="141"/>
      <c r="D253" s="12"/>
      <c r="E253" s="12"/>
      <c r="F253" s="12"/>
      <c r="G253" s="12"/>
      <c r="H253" s="154"/>
      <c r="I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spans="1:207">
      <c r="A254" s="137"/>
      <c r="B254" s="123"/>
      <c r="C254" s="141"/>
      <c r="D254" s="12"/>
      <c r="E254" s="12"/>
      <c r="F254" s="12"/>
      <c r="G254" s="12"/>
      <c r="H254" s="154"/>
      <c r="I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spans="1:207">
      <c r="A255" s="137"/>
      <c r="B255" s="123"/>
      <c r="C255" s="141"/>
      <c r="D255" s="12"/>
      <c r="E255" s="12"/>
      <c r="F255" s="12"/>
      <c r="G255" s="12"/>
      <c r="H255" s="154"/>
      <c r="I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spans="1:207">
      <c r="A256" s="137"/>
      <c r="B256" s="123"/>
      <c r="C256" s="141"/>
      <c r="D256" s="12"/>
      <c r="E256" s="12"/>
      <c r="F256" s="12"/>
      <c r="G256" s="12"/>
      <c r="H256" s="154"/>
      <c r="I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spans="1:207">
      <c r="A257" s="137"/>
      <c r="B257" s="123"/>
      <c r="C257" s="141"/>
      <c r="D257" s="12"/>
      <c r="E257" s="12"/>
      <c r="F257" s="12"/>
      <c r="G257" s="12"/>
      <c r="H257" s="154"/>
      <c r="I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spans="1:207">
      <c r="A258" s="137"/>
      <c r="B258" s="123"/>
      <c r="C258" s="141"/>
      <c r="D258" s="12"/>
      <c r="E258" s="12"/>
      <c r="F258" s="12"/>
      <c r="G258" s="12"/>
      <c r="H258" s="154"/>
      <c r="I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spans="1:207">
      <c r="A259" s="137"/>
      <c r="B259" s="123"/>
      <c r="C259" s="141"/>
      <c r="D259" s="12"/>
      <c r="E259" s="12"/>
      <c r="F259" s="12"/>
      <c r="G259" s="12"/>
      <c r="H259" s="154"/>
      <c r="I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spans="1:207">
      <c r="A260" s="137"/>
      <c r="B260" s="123"/>
      <c r="C260" s="141"/>
      <c r="D260" s="12"/>
      <c r="E260" s="12"/>
      <c r="F260" s="12"/>
      <c r="G260" s="12"/>
      <c r="H260" s="154"/>
      <c r="I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spans="1:207">
      <c r="A261" s="137"/>
      <c r="B261" s="123"/>
      <c r="C261" s="141"/>
      <c r="D261" s="12"/>
      <c r="E261" s="12"/>
      <c r="F261" s="12"/>
      <c r="G261" s="12"/>
      <c r="H261" s="154"/>
      <c r="I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spans="1:207">
      <c r="A262" s="137"/>
      <c r="B262" s="123"/>
      <c r="C262" s="141"/>
      <c r="D262" s="12"/>
      <c r="E262" s="12"/>
      <c r="F262" s="12"/>
      <c r="G262" s="12"/>
      <c r="H262" s="154"/>
      <c r="I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spans="1:207">
      <c r="A263" s="137"/>
      <c r="B263" s="123"/>
      <c r="C263" s="141"/>
      <c r="D263" s="12"/>
      <c r="E263" s="12"/>
      <c r="F263" s="12"/>
      <c r="G263" s="12"/>
      <c r="H263" s="154"/>
      <c r="I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spans="1:207">
      <c r="A264" s="137"/>
      <c r="B264" s="123"/>
      <c r="C264" s="141"/>
      <c r="D264" s="12"/>
      <c r="E264" s="12"/>
      <c r="F264" s="12"/>
      <c r="G264" s="12"/>
      <c r="H264" s="154"/>
      <c r="I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spans="1:207">
      <c r="A265" s="137"/>
      <c r="B265" s="123"/>
      <c r="C265" s="141"/>
      <c r="D265" s="12"/>
      <c r="E265" s="12"/>
      <c r="F265" s="12"/>
      <c r="G265" s="12"/>
      <c r="H265" s="154"/>
      <c r="I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spans="1:207">
      <c r="A266" s="137"/>
      <c r="B266" s="123"/>
      <c r="C266" s="141"/>
      <c r="D266" s="12"/>
      <c r="E266" s="12"/>
      <c r="F266" s="12"/>
      <c r="G266" s="12"/>
      <c r="H266" s="154"/>
      <c r="I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spans="1:207">
      <c r="A267" s="137"/>
      <c r="B267" s="123"/>
      <c r="C267" s="141"/>
      <c r="D267" s="12"/>
      <c r="E267" s="12"/>
      <c r="F267" s="12"/>
      <c r="G267" s="12"/>
      <c r="H267" s="154"/>
      <c r="I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spans="1:207">
      <c r="A268" s="137"/>
      <c r="B268" s="123"/>
      <c r="C268" s="141"/>
      <c r="D268" s="12"/>
      <c r="E268" s="12"/>
      <c r="F268" s="12"/>
      <c r="G268" s="12"/>
      <c r="H268" s="154"/>
      <c r="I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spans="1:207">
      <c r="A269" s="137"/>
      <c r="B269" s="123"/>
      <c r="C269" s="141"/>
      <c r="D269" s="12"/>
      <c r="E269" s="12"/>
      <c r="F269" s="12"/>
      <c r="G269" s="12"/>
      <c r="H269" s="154"/>
      <c r="I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spans="1:207">
      <c r="A270" s="137"/>
      <c r="B270" s="123"/>
      <c r="C270" s="141"/>
      <c r="D270" s="12"/>
      <c r="E270" s="12"/>
      <c r="F270" s="12"/>
      <c r="G270" s="12"/>
      <c r="H270" s="154"/>
      <c r="I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spans="1:207">
      <c r="A271" s="137"/>
      <c r="B271" s="123"/>
      <c r="C271" s="141"/>
      <c r="D271" s="12"/>
      <c r="E271" s="12"/>
      <c r="F271" s="12"/>
      <c r="G271" s="12"/>
      <c r="H271" s="154"/>
      <c r="I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spans="1:207">
      <c r="A272" s="137"/>
      <c r="B272" s="123"/>
      <c r="C272" s="141"/>
      <c r="D272" s="12"/>
      <c r="E272" s="12"/>
      <c r="F272" s="12"/>
      <c r="G272" s="12"/>
      <c r="H272" s="154"/>
      <c r="I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spans="1:207">
      <c r="A273" s="137"/>
      <c r="B273" s="123"/>
      <c r="C273" s="141"/>
      <c r="D273" s="12"/>
      <c r="E273" s="12"/>
      <c r="F273" s="12"/>
      <c r="G273" s="12"/>
      <c r="H273" s="154"/>
      <c r="I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spans="1:207">
      <c r="A274" s="137"/>
      <c r="B274" s="123"/>
      <c r="C274" s="141"/>
      <c r="D274" s="12"/>
      <c r="E274" s="12"/>
      <c r="F274" s="12"/>
      <c r="G274" s="12"/>
      <c r="H274" s="154"/>
      <c r="I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spans="1:207">
      <c r="A275" s="137"/>
      <c r="B275" s="123"/>
      <c r="C275" s="141"/>
      <c r="D275" s="12"/>
      <c r="E275" s="12"/>
      <c r="F275" s="12"/>
      <c r="G275" s="12"/>
      <c r="H275" s="154"/>
      <c r="I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spans="1:207">
      <c r="A276" s="137"/>
      <c r="B276" s="123"/>
      <c r="C276" s="141"/>
      <c r="D276" s="12"/>
      <c r="E276" s="12"/>
      <c r="F276" s="12"/>
      <c r="G276" s="12"/>
      <c r="H276" s="154"/>
      <c r="I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spans="1:207">
      <c r="A277" s="137"/>
      <c r="B277" s="123"/>
      <c r="C277" s="141"/>
      <c r="D277" s="12"/>
      <c r="E277" s="12"/>
      <c r="F277" s="12"/>
      <c r="G277" s="12"/>
      <c r="H277" s="154"/>
      <c r="I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spans="1:207">
      <c r="A278" s="137"/>
      <c r="B278" s="123"/>
      <c r="C278" s="141"/>
      <c r="D278" s="12"/>
      <c r="E278" s="12"/>
      <c r="F278" s="12"/>
      <c r="G278" s="12"/>
      <c r="H278" s="154"/>
      <c r="I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spans="1:207">
      <c r="A279" s="137"/>
      <c r="B279" s="123"/>
      <c r="C279" s="141"/>
      <c r="D279" s="12"/>
      <c r="E279" s="12"/>
      <c r="F279" s="12"/>
      <c r="G279" s="12"/>
      <c r="H279" s="154"/>
      <c r="I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spans="1:207">
      <c r="A280" s="137"/>
      <c r="B280" s="123"/>
      <c r="C280" s="141"/>
      <c r="D280" s="12"/>
      <c r="E280" s="12"/>
      <c r="F280" s="12"/>
      <c r="G280" s="12"/>
      <c r="H280" s="154"/>
      <c r="I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spans="1:207">
      <c r="A281" s="137"/>
      <c r="B281" s="123"/>
      <c r="C281" s="141"/>
      <c r="D281" s="12"/>
      <c r="E281" s="12"/>
      <c r="F281" s="12"/>
      <c r="G281" s="12"/>
      <c r="H281" s="154"/>
      <c r="I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spans="1:207">
      <c r="A282" s="137"/>
      <c r="B282" s="123"/>
      <c r="C282" s="141"/>
      <c r="D282" s="12"/>
      <c r="E282" s="12"/>
      <c r="F282" s="12"/>
      <c r="G282" s="12"/>
      <c r="H282" s="154"/>
      <c r="I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spans="1:207">
      <c r="A283" s="137"/>
      <c r="B283" s="123"/>
      <c r="C283" s="141"/>
      <c r="D283" s="12"/>
      <c r="E283" s="12"/>
      <c r="F283" s="12"/>
      <c r="G283" s="12"/>
      <c r="H283" s="154"/>
      <c r="I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spans="1:207">
      <c r="A284" s="137"/>
      <c r="B284" s="123"/>
      <c r="C284" s="141"/>
      <c r="D284" s="12"/>
      <c r="E284" s="12"/>
      <c r="F284" s="12"/>
      <c r="G284" s="12"/>
      <c r="H284" s="154"/>
      <c r="I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spans="1:207">
      <c r="A285" s="137"/>
      <c r="B285" s="123"/>
      <c r="C285" s="141"/>
      <c r="D285" s="12"/>
      <c r="E285" s="12"/>
      <c r="F285" s="12"/>
      <c r="G285" s="12"/>
      <c r="H285" s="154"/>
      <c r="I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spans="1:207">
      <c r="A286" s="137"/>
      <c r="B286" s="123"/>
      <c r="C286" s="141"/>
      <c r="D286" s="12"/>
      <c r="E286" s="12"/>
      <c r="F286" s="12"/>
      <c r="G286" s="12"/>
      <c r="H286" s="154"/>
      <c r="I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spans="1:207">
      <c r="A287" s="137"/>
      <c r="B287" s="123"/>
      <c r="C287" s="141"/>
      <c r="D287" s="12"/>
      <c r="E287" s="12"/>
      <c r="F287" s="12"/>
      <c r="G287" s="12"/>
      <c r="H287" s="154"/>
      <c r="I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spans="1:207">
      <c r="A288" s="137"/>
      <c r="B288" s="123"/>
      <c r="C288" s="141"/>
      <c r="D288" s="12"/>
      <c r="E288" s="12"/>
      <c r="F288" s="12"/>
      <c r="G288" s="12"/>
      <c r="H288" s="154"/>
      <c r="I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spans="1:207">
      <c r="A289" s="137"/>
      <c r="B289" s="123"/>
      <c r="C289" s="141"/>
      <c r="D289" s="12"/>
      <c r="E289" s="12"/>
      <c r="F289" s="12"/>
      <c r="G289" s="12"/>
      <c r="H289" s="154"/>
      <c r="I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spans="1:207">
      <c r="A290" s="137"/>
      <c r="B290" s="123"/>
      <c r="C290" s="141"/>
      <c r="D290" s="12"/>
      <c r="E290" s="12"/>
      <c r="F290" s="12"/>
      <c r="G290" s="12"/>
      <c r="H290" s="154"/>
      <c r="I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spans="1:207">
      <c r="A291" s="137"/>
      <c r="B291" s="123"/>
      <c r="C291" s="141"/>
      <c r="D291" s="12"/>
      <c r="E291" s="12"/>
      <c r="F291" s="12"/>
      <c r="G291" s="12"/>
      <c r="H291" s="154"/>
      <c r="I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spans="1:207">
      <c r="A292" s="137"/>
      <c r="B292" s="123"/>
      <c r="C292" s="141"/>
      <c r="D292" s="12"/>
      <c r="E292" s="12"/>
      <c r="F292" s="12"/>
      <c r="G292" s="12"/>
      <c r="H292" s="154"/>
      <c r="I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spans="1:207">
      <c r="A293" s="137"/>
      <c r="B293" s="123"/>
      <c r="C293" s="141"/>
      <c r="D293" s="12"/>
      <c r="E293" s="12"/>
      <c r="F293" s="12"/>
      <c r="G293" s="12"/>
      <c r="H293" s="154"/>
      <c r="I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spans="1:207">
      <c r="A294" s="137"/>
      <c r="B294" s="123"/>
      <c r="C294" s="141"/>
      <c r="D294" s="12"/>
      <c r="E294" s="12"/>
      <c r="F294" s="12"/>
      <c r="G294" s="12"/>
      <c r="H294" s="154"/>
      <c r="I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spans="1:207">
      <c r="A295" s="137"/>
      <c r="B295" s="123"/>
      <c r="C295" s="141"/>
      <c r="D295" s="12"/>
      <c r="E295" s="12"/>
      <c r="F295" s="12"/>
      <c r="G295" s="12"/>
      <c r="H295" s="154"/>
      <c r="I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spans="1:207">
      <c r="A296" s="137"/>
      <c r="B296" s="123"/>
      <c r="C296" s="141"/>
      <c r="D296" s="12"/>
      <c r="E296" s="12"/>
      <c r="F296" s="12"/>
      <c r="G296" s="12"/>
      <c r="H296" s="154"/>
      <c r="I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spans="1:207">
      <c r="A297" s="137"/>
      <c r="B297" s="123"/>
      <c r="C297" s="141"/>
      <c r="D297" s="12"/>
      <c r="E297" s="12"/>
      <c r="F297" s="12"/>
      <c r="G297" s="12"/>
      <c r="H297" s="154"/>
      <c r="I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spans="1:207">
      <c r="A298" s="137"/>
      <c r="B298" s="123"/>
      <c r="C298" s="141"/>
      <c r="D298" s="12"/>
      <c r="E298" s="12"/>
      <c r="F298" s="12"/>
      <c r="G298" s="12"/>
      <c r="H298" s="154"/>
      <c r="I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spans="1:207">
      <c r="A299" s="137"/>
      <c r="B299" s="123"/>
      <c r="C299" s="141"/>
      <c r="D299" s="12"/>
      <c r="E299" s="12"/>
      <c r="F299" s="12"/>
      <c r="G299" s="12"/>
      <c r="H299" s="154"/>
      <c r="I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spans="1:207">
      <c r="A300" s="137"/>
      <c r="B300" s="123"/>
      <c r="C300" s="141"/>
      <c r="D300" s="12"/>
      <c r="E300" s="12"/>
      <c r="F300" s="12"/>
      <c r="G300" s="12"/>
      <c r="H300" s="154"/>
      <c r="I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spans="1:207">
      <c r="A301" s="137"/>
      <c r="B301" s="123"/>
      <c r="C301" s="141"/>
      <c r="D301" s="12"/>
      <c r="E301" s="12"/>
      <c r="F301" s="12"/>
      <c r="G301" s="12"/>
      <c r="H301" s="154"/>
      <c r="I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spans="1:207">
      <c r="A302" s="137"/>
      <c r="B302" s="123"/>
      <c r="C302" s="141"/>
      <c r="D302" s="12"/>
      <c r="E302" s="12"/>
      <c r="F302" s="12"/>
      <c r="G302" s="12"/>
      <c r="H302" s="154"/>
      <c r="I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spans="1:207">
      <c r="A303" s="137"/>
      <c r="B303" s="123"/>
      <c r="C303" s="141"/>
      <c r="D303" s="12"/>
      <c r="E303" s="12"/>
      <c r="F303" s="12"/>
      <c r="G303" s="12"/>
      <c r="H303" s="154"/>
      <c r="I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spans="1:207">
      <c r="A304" s="137"/>
      <c r="B304" s="123"/>
      <c r="C304" s="141"/>
      <c r="D304" s="12"/>
      <c r="E304" s="12"/>
      <c r="F304" s="12"/>
      <c r="G304" s="12"/>
      <c r="H304" s="154"/>
      <c r="I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spans="1:207">
      <c r="A305" s="137"/>
      <c r="B305" s="123"/>
      <c r="C305" s="141"/>
      <c r="D305" s="12"/>
      <c r="E305" s="12"/>
      <c r="F305" s="12"/>
      <c r="G305" s="12"/>
      <c r="H305" s="154"/>
      <c r="I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spans="1:207">
      <c r="A306" s="137"/>
      <c r="B306" s="123"/>
      <c r="C306" s="141"/>
      <c r="D306" s="12"/>
      <c r="E306" s="12"/>
      <c r="F306" s="12"/>
      <c r="G306" s="12"/>
      <c r="H306" s="154"/>
      <c r="I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spans="1:207">
      <c r="A307" s="137"/>
      <c r="B307" s="123"/>
      <c r="C307" s="141"/>
      <c r="D307" s="12"/>
      <c r="E307" s="12"/>
      <c r="F307" s="12"/>
      <c r="G307" s="12"/>
      <c r="H307" s="154"/>
      <c r="I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spans="1:207">
      <c r="A308" s="137"/>
      <c r="B308" s="123"/>
      <c r="C308" s="141"/>
      <c r="D308" s="12"/>
      <c r="E308" s="12"/>
      <c r="F308" s="12"/>
      <c r="G308" s="12"/>
      <c r="H308" s="154"/>
      <c r="I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spans="1:207">
      <c r="A309" s="137"/>
      <c r="B309" s="123"/>
      <c r="C309" s="141"/>
      <c r="D309" s="12"/>
      <c r="E309" s="12"/>
      <c r="F309" s="12"/>
      <c r="G309" s="12"/>
      <c r="H309" s="154"/>
      <c r="I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spans="1:207">
      <c r="A310" s="137"/>
      <c r="B310" s="123"/>
      <c r="C310" s="141"/>
      <c r="D310" s="12"/>
      <c r="E310" s="12"/>
      <c r="F310" s="12"/>
      <c r="G310" s="12"/>
      <c r="H310" s="154"/>
      <c r="I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spans="1:207">
      <c r="A311" s="137"/>
      <c r="B311" s="123"/>
      <c r="C311" s="141"/>
      <c r="D311" s="12"/>
      <c r="E311" s="12"/>
      <c r="F311" s="12"/>
      <c r="G311" s="12"/>
      <c r="H311" s="154"/>
      <c r="I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spans="1:207">
      <c r="A312" s="137"/>
      <c r="B312" s="123"/>
      <c r="C312" s="141"/>
      <c r="D312" s="12"/>
      <c r="E312" s="12"/>
      <c r="F312" s="12"/>
      <c r="G312" s="12"/>
      <c r="H312" s="154"/>
      <c r="I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spans="1:207">
      <c r="A313" s="137"/>
      <c r="B313" s="123"/>
      <c r="C313" s="141"/>
      <c r="D313" s="12"/>
      <c r="E313" s="12"/>
      <c r="F313" s="12"/>
      <c r="G313" s="12"/>
      <c r="H313" s="154"/>
      <c r="I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spans="1:207">
      <c r="A314" s="137"/>
      <c r="B314" s="123"/>
      <c r="C314" s="141"/>
      <c r="D314" s="12"/>
      <c r="E314" s="12"/>
      <c r="F314" s="12"/>
      <c r="G314" s="12"/>
      <c r="H314" s="154"/>
      <c r="I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spans="1:207">
      <c r="A315" s="137"/>
      <c r="B315" s="123"/>
      <c r="C315" s="141"/>
      <c r="D315" s="12"/>
      <c r="E315" s="12"/>
      <c r="F315" s="12"/>
      <c r="G315" s="12"/>
      <c r="H315" s="154"/>
      <c r="I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spans="1:207">
      <c r="A316" s="137"/>
      <c r="B316" s="123"/>
      <c r="C316" s="141"/>
      <c r="D316" s="12"/>
      <c r="E316" s="12"/>
      <c r="F316" s="12"/>
      <c r="G316" s="12"/>
      <c r="H316" s="154"/>
      <c r="I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spans="1:207">
      <c r="A317" s="137"/>
      <c r="B317" s="123"/>
      <c r="C317" s="141"/>
      <c r="D317" s="12"/>
      <c r="E317" s="12"/>
      <c r="F317" s="12"/>
      <c r="G317" s="12"/>
      <c r="H317" s="154"/>
      <c r="I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spans="1:207">
      <c r="A318" s="137"/>
      <c r="B318" s="123"/>
      <c r="C318" s="141"/>
      <c r="D318" s="12"/>
      <c r="E318" s="12"/>
      <c r="F318" s="12"/>
      <c r="G318" s="12"/>
      <c r="H318" s="154"/>
      <c r="I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spans="1:207">
      <c r="A319" s="137"/>
      <c r="B319" s="123"/>
      <c r="C319" s="141"/>
      <c r="D319" s="12"/>
      <c r="E319" s="12"/>
      <c r="F319" s="12"/>
      <c r="G319" s="12"/>
      <c r="H319" s="154"/>
      <c r="I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spans="1:207">
      <c r="A320" s="137"/>
      <c r="B320" s="123"/>
      <c r="C320" s="141"/>
      <c r="D320" s="12"/>
      <c r="E320" s="12"/>
      <c r="F320" s="12"/>
      <c r="G320" s="12"/>
      <c r="H320" s="154"/>
      <c r="I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spans="1:207">
      <c r="A321" s="137"/>
      <c r="B321" s="123"/>
      <c r="C321" s="141"/>
      <c r="D321" s="12"/>
      <c r="E321" s="12"/>
      <c r="F321" s="12"/>
      <c r="G321" s="12"/>
      <c r="H321" s="154"/>
      <c r="I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spans="1:207">
      <c r="A322" s="137"/>
      <c r="B322" s="123"/>
      <c r="C322" s="141"/>
      <c r="D322" s="12"/>
      <c r="E322" s="12"/>
      <c r="F322" s="12"/>
      <c r="G322" s="12"/>
      <c r="H322" s="154"/>
      <c r="I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spans="1:207">
      <c r="A323" s="137"/>
      <c r="B323" s="123"/>
      <c r="C323" s="141"/>
      <c r="D323" s="12"/>
      <c r="E323" s="12"/>
      <c r="F323" s="12"/>
      <c r="G323" s="12"/>
      <c r="H323" s="154"/>
      <c r="I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spans="1:207">
      <c r="A324" s="137"/>
      <c r="B324" s="123"/>
      <c r="C324" s="141"/>
      <c r="D324" s="12"/>
      <c r="E324" s="12"/>
      <c r="F324" s="12"/>
      <c r="G324" s="12"/>
      <c r="H324" s="154"/>
      <c r="I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spans="1:207">
      <c r="A325" s="137"/>
      <c r="B325" s="123"/>
      <c r="C325" s="141"/>
      <c r="D325" s="12"/>
      <c r="E325" s="12"/>
      <c r="F325" s="12"/>
      <c r="G325" s="12"/>
      <c r="H325" s="154"/>
      <c r="I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137"/>
      <c r="B326" s="123"/>
      <c r="C326" s="141"/>
      <c r="D326" s="12"/>
      <c r="E326" s="12"/>
      <c r="F326" s="12"/>
      <c r="G326" s="12"/>
      <c r="H326" s="154"/>
      <c r="I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spans="1:207">
      <c r="A327" s="137"/>
      <c r="B327" s="123"/>
      <c r="C327" s="141"/>
      <c r="D327" s="12"/>
      <c r="E327" s="12"/>
      <c r="F327" s="12"/>
      <c r="G327" s="12"/>
      <c r="H327" s="154"/>
      <c r="I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137"/>
      <c r="B328" s="123"/>
      <c r="C328" s="141"/>
      <c r="D328" s="12"/>
      <c r="E328" s="12"/>
      <c r="F328" s="12"/>
      <c r="G328" s="12"/>
      <c r="H328" s="154"/>
      <c r="I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spans="1:207">
      <c r="A329" s="137"/>
      <c r="B329" s="123"/>
      <c r="C329" s="141"/>
      <c r="D329" s="12"/>
      <c r="E329" s="12"/>
      <c r="F329" s="12"/>
      <c r="G329" s="12"/>
      <c r="H329" s="154"/>
      <c r="I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spans="1:207">
      <c r="A330" s="137"/>
      <c r="B330" s="123"/>
      <c r="C330" s="141"/>
      <c r="D330" s="12"/>
      <c r="E330" s="12"/>
      <c r="F330" s="12"/>
      <c r="G330" s="12"/>
      <c r="H330" s="154"/>
      <c r="I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spans="1:207">
      <c r="A331" s="137"/>
      <c r="B331" s="123"/>
      <c r="C331" s="141"/>
      <c r="D331" s="12"/>
      <c r="E331" s="12"/>
      <c r="F331" s="12"/>
      <c r="G331" s="12"/>
      <c r="H331" s="154"/>
      <c r="I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spans="1:207">
      <c r="A332" s="137"/>
      <c r="B332" s="123"/>
      <c r="C332" s="141"/>
      <c r="D332" s="12"/>
      <c r="E332" s="12"/>
      <c r="F332" s="12"/>
      <c r="G332" s="12"/>
      <c r="H332" s="154"/>
      <c r="I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spans="1:207">
      <c r="A333" s="137"/>
      <c r="B333" s="123"/>
      <c r="C333" s="141"/>
      <c r="D333" s="12"/>
      <c r="E333" s="12"/>
      <c r="F333" s="12"/>
      <c r="G333" s="12"/>
      <c r="H333" s="154"/>
      <c r="I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spans="1:207">
      <c r="A334" s="137"/>
      <c r="B334" s="123"/>
      <c r="C334" s="141"/>
      <c r="D334" s="12"/>
      <c r="E334" s="12"/>
      <c r="F334" s="12"/>
      <c r="G334" s="12"/>
      <c r="H334" s="154"/>
      <c r="I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spans="1:207">
      <c r="A335" s="137"/>
      <c r="B335" s="123"/>
      <c r="C335" s="141"/>
      <c r="D335" s="12"/>
      <c r="E335" s="12"/>
      <c r="F335" s="12"/>
      <c r="G335" s="12"/>
      <c r="H335" s="154"/>
      <c r="I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spans="1:207">
      <c r="A336" s="137"/>
      <c r="B336" s="123"/>
      <c r="C336" s="141"/>
      <c r="D336" s="12"/>
      <c r="E336" s="12"/>
      <c r="F336" s="12"/>
      <c r="G336" s="12"/>
      <c r="H336" s="154"/>
      <c r="I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spans="1:207">
      <c r="A337" s="137"/>
      <c r="B337" s="123"/>
      <c r="C337" s="141"/>
      <c r="D337" s="12"/>
      <c r="E337" s="12"/>
      <c r="F337" s="12"/>
      <c r="G337" s="12"/>
      <c r="H337" s="154"/>
      <c r="I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spans="1:207">
      <c r="A338" s="137"/>
      <c r="B338" s="123"/>
      <c r="C338" s="141"/>
      <c r="D338" s="12"/>
      <c r="E338" s="12"/>
      <c r="F338" s="12"/>
      <c r="G338" s="12"/>
      <c r="H338" s="154"/>
      <c r="I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spans="1:207">
      <c r="A339" s="137"/>
      <c r="B339" s="123"/>
      <c r="C339" s="141"/>
      <c r="D339" s="12"/>
      <c r="E339" s="12"/>
      <c r="F339" s="12"/>
      <c r="G339" s="12"/>
      <c r="H339" s="154"/>
      <c r="I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spans="1:207">
      <c r="A340" s="137"/>
      <c r="B340" s="123"/>
      <c r="C340" s="141"/>
      <c r="D340" s="12"/>
      <c r="E340" s="12"/>
      <c r="F340" s="12"/>
      <c r="G340" s="12"/>
      <c r="H340" s="154"/>
      <c r="I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spans="1:207">
      <c r="A341" s="137"/>
      <c r="B341" s="123"/>
      <c r="C341" s="141"/>
      <c r="D341" s="12"/>
      <c r="E341" s="12"/>
      <c r="F341" s="12"/>
      <c r="G341" s="12"/>
      <c r="H341" s="154"/>
      <c r="I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spans="1:207">
      <c r="A342" s="137"/>
      <c r="B342" s="123"/>
      <c r="C342" s="141"/>
      <c r="D342" s="12"/>
      <c r="E342" s="12"/>
      <c r="F342" s="12"/>
      <c r="G342" s="12"/>
      <c r="H342" s="154"/>
      <c r="I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spans="1:207">
      <c r="A343" s="137"/>
      <c r="B343" s="123"/>
      <c r="C343" s="141"/>
      <c r="D343" s="12"/>
      <c r="E343" s="12"/>
      <c r="F343" s="12"/>
      <c r="G343" s="12"/>
      <c r="H343" s="154"/>
      <c r="I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spans="1:207">
      <c r="A344" s="137"/>
      <c r="B344" s="123"/>
      <c r="C344" s="141"/>
      <c r="D344" s="12"/>
      <c r="E344" s="12"/>
      <c r="F344" s="12"/>
      <c r="G344" s="12"/>
      <c r="H344" s="154"/>
      <c r="I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137"/>
      <c r="B345" s="123"/>
      <c r="C345" s="141"/>
      <c r="D345" s="12"/>
      <c r="E345" s="12"/>
      <c r="F345" s="12"/>
      <c r="G345" s="12"/>
      <c r="H345" s="154"/>
      <c r="I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137"/>
      <c r="B346" s="123"/>
      <c r="C346" s="141"/>
      <c r="D346" s="12"/>
      <c r="E346" s="12"/>
      <c r="F346" s="12"/>
      <c r="G346" s="12"/>
      <c r="H346" s="154"/>
      <c r="I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137"/>
      <c r="B347" s="123"/>
      <c r="C347" s="141"/>
      <c r="D347" s="12"/>
      <c r="E347" s="12"/>
      <c r="F347" s="12"/>
      <c r="G347" s="12"/>
      <c r="H347" s="154"/>
      <c r="I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137"/>
      <c r="B348" s="123"/>
      <c r="C348" s="141"/>
      <c r="D348" s="12"/>
      <c r="E348" s="12"/>
      <c r="F348" s="12"/>
      <c r="G348" s="12"/>
      <c r="H348" s="154"/>
      <c r="I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137"/>
      <c r="B349" s="123"/>
      <c r="C349" s="141"/>
      <c r="D349" s="12"/>
      <c r="E349" s="12"/>
      <c r="F349" s="12"/>
      <c r="G349" s="12"/>
      <c r="H349" s="154"/>
      <c r="I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137"/>
      <c r="B350" s="123"/>
      <c r="C350" s="141"/>
      <c r="D350" s="12"/>
      <c r="E350" s="12"/>
      <c r="F350" s="12"/>
      <c r="G350" s="12"/>
      <c r="H350" s="154"/>
      <c r="I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137"/>
      <c r="B351" s="123"/>
      <c r="C351" s="141"/>
      <c r="D351" s="12"/>
      <c r="E351" s="12"/>
      <c r="F351" s="12"/>
      <c r="G351" s="12"/>
      <c r="H351" s="154"/>
      <c r="I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137"/>
      <c r="B352" s="123"/>
      <c r="C352" s="141"/>
      <c r="D352" s="12"/>
      <c r="E352" s="12"/>
      <c r="F352" s="12"/>
      <c r="G352" s="12"/>
      <c r="H352" s="154"/>
      <c r="I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137"/>
      <c r="B353" s="123"/>
      <c r="C353" s="141"/>
      <c r="D353" s="12"/>
      <c r="E353" s="12"/>
      <c r="F353" s="12"/>
      <c r="G353" s="12"/>
      <c r="H353" s="154"/>
      <c r="I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137"/>
      <c r="B354" s="123"/>
      <c r="C354" s="141"/>
      <c r="D354" s="12"/>
      <c r="E354" s="12"/>
      <c r="F354" s="12"/>
      <c r="G354" s="12"/>
      <c r="H354" s="154"/>
      <c r="I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137"/>
      <c r="B355" s="123"/>
      <c r="C355" s="141"/>
      <c r="D355" s="12"/>
      <c r="E355" s="12"/>
      <c r="F355" s="12"/>
      <c r="G355" s="12"/>
      <c r="H355" s="154"/>
      <c r="I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137"/>
      <c r="B356" s="123"/>
      <c r="C356" s="141"/>
      <c r="D356" s="12"/>
      <c r="E356" s="12"/>
      <c r="F356" s="12"/>
      <c r="G356" s="12"/>
      <c r="H356" s="154"/>
      <c r="I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137"/>
      <c r="B357" s="123"/>
      <c r="C357" s="141"/>
      <c r="D357" s="12"/>
      <c r="E357" s="12"/>
      <c r="F357" s="12"/>
      <c r="G357" s="12"/>
      <c r="H357" s="154"/>
      <c r="I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137"/>
      <c r="B358" s="123"/>
      <c r="C358" s="141"/>
      <c r="D358" s="12"/>
      <c r="E358" s="12"/>
      <c r="F358" s="12"/>
      <c r="G358" s="12"/>
      <c r="H358" s="154"/>
      <c r="I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137"/>
      <c r="B359" s="123"/>
      <c r="C359" s="141"/>
      <c r="D359" s="12"/>
      <c r="E359" s="12"/>
      <c r="F359" s="12"/>
      <c r="G359" s="12"/>
      <c r="H359" s="154"/>
      <c r="I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137"/>
      <c r="B360" s="123"/>
      <c r="C360" s="141"/>
      <c r="D360" s="12"/>
      <c r="E360" s="12"/>
      <c r="F360" s="12"/>
      <c r="G360" s="12"/>
      <c r="H360" s="154"/>
      <c r="I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spans="1:207">
      <c r="A361" s="137"/>
      <c r="B361" s="123"/>
      <c r="C361" s="141"/>
      <c r="D361" s="12"/>
      <c r="E361" s="12"/>
      <c r="F361" s="12"/>
      <c r="G361" s="12"/>
      <c r="H361" s="154"/>
      <c r="I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137"/>
      <c r="B362" s="123"/>
      <c r="C362" s="141"/>
      <c r="D362" s="12"/>
      <c r="E362" s="12"/>
      <c r="F362" s="12"/>
      <c r="G362" s="12"/>
      <c r="H362" s="154"/>
      <c r="I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spans="1:207">
      <c r="A363" s="137"/>
      <c r="B363" s="123"/>
      <c r="C363" s="141"/>
      <c r="D363" s="12"/>
      <c r="E363" s="12"/>
      <c r="F363" s="12"/>
      <c r="G363" s="12"/>
      <c r="H363" s="154"/>
      <c r="I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spans="1:207">
      <c r="A364" s="137"/>
      <c r="B364" s="123"/>
      <c r="C364" s="141"/>
      <c r="D364" s="12"/>
      <c r="E364" s="12"/>
      <c r="F364" s="12"/>
      <c r="G364" s="12"/>
      <c r="H364" s="154"/>
      <c r="I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spans="1:207">
      <c r="A365" s="137"/>
      <c r="B365" s="123"/>
      <c r="C365" s="141"/>
      <c r="D365" s="12"/>
      <c r="E365" s="12"/>
      <c r="F365" s="12"/>
      <c r="G365" s="12"/>
      <c r="H365" s="154"/>
      <c r="I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137"/>
      <c r="B366" s="123"/>
      <c r="C366" s="141"/>
      <c r="D366" s="12"/>
      <c r="E366" s="12"/>
      <c r="F366" s="12"/>
      <c r="G366" s="12"/>
      <c r="H366" s="154"/>
      <c r="I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spans="1:207">
      <c r="A367" s="137"/>
      <c r="B367" s="123"/>
      <c r="C367" s="141"/>
      <c r="D367" s="12"/>
      <c r="E367" s="12"/>
      <c r="F367" s="12"/>
      <c r="G367" s="12"/>
      <c r="H367" s="154"/>
      <c r="I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137"/>
      <c r="B368" s="123"/>
      <c r="C368" s="141"/>
      <c r="D368" s="12"/>
      <c r="E368" s="12"/>
      <c r="F368" s="12"/>
      <c r="G368" s="12"/>
      <c r="H368" s="154"/>
      <c r="I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37"/>
      <c r="B369" s="123"/>
      <c r="C369" s="141"/>
      <c r="D369" s="12"/>
      <c r="E369" s="12"/>
      <c r="F369" s="12"/>
      <c r="G369" s="12"/>
      <c r="H369" s="154"/>
      <c r="I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37"/>
      <c r="B370" s="123"/>
      <c r="C370" s="141"/>
      <c r="D370" s="12"/>
      <c r="E370" s="12"/>
      <c r="F370" s="12"/>
      <c r="G370" s="12"/>
      <c r="H370" s="154"/>
      <c r="I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137"/>
      <c r="B371" s="123"/>
      <c r="C371" s="141"/>
      <c r="D371" s="12"/>
      <c r="E371" s="12"/>
      <c r="F371" s="12"/>
      <c r="G371" s="12"/>
      <c r="H371" s="154"/>
      <c r="I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37"/>
      <c r="B372" s="123"/>
      <c r="C372" s="141"/>
      <c r="D372" s="12"/>
      <c r="E372" s="12"/>
      <c r="F372" s="12"/>
      <c r="G372" s="12"/>
      <c r="H372" s="154"/>
      <c r="I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37"/>
      <c r="B373" s="123"/>
      <c r="C373" s="141"/>
      <c r="D373" s="12"/>
      <c r="E373" s="12"/>
      <c r="F373" s="12"/>
      <c r="G373" s="12"/>
      <c r="H373" s="154"/>
      <c r="I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37"/>
      <c r="B374" s="123"/>
      <c r="C374" s="141"/>
      <c r="D374" s="12"/>
      <c r="E374" s="12"/>
      <c r="F374" s="12"/>
      <c r="G374" s="12"/>
      <c r="H374" s="154"/>
      <c r="I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37"/>
      <c r="B375" s="123"/>
      <c r="C375" s="141"/>
      <c r="D375" s="12"/>
      <c r="E375" s="12"/>
      <c r="F375" s="12"/>
      <c r="G375" s="12"/>
      <c r="H375" s="154"/>
      <c r="I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37"/>
      <c r="B376" s="123"/>
      <c r="C376" s="141"/>
      <c r="D376" s="12"/>
      <c r="E376" s="12"/>
      <c r="F376" s="12"/>
      <c r="G376" s="12"/>
      <c r="H376" s="154"/>
      <c r="I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37"/>
      <c r="B377" s="123"/>
      <c r="C377" s="141"/>
      <c r="D377" s="12"/>
      <c r="E377" s="12"/>
      <c r="F377" s="12"/>
      <c r="G377" s="12"/>
      <c r="H377" s="154"/>
      <c r="I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37"/>
      <c r="B378" s="123"/>
      <c r="C378" s="141"/>
      <c r="D378" s="12"/>
      <c r="E378" s="12"/>
      <c r="F378" s="12"/>
      <c r="G378" s="12"/>
      <c r="H378" s="154"/>
      <c r="I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37"/>
      <c r="B379" s="123"/>
      <c r="C379" s="141"/>
      <c r="D379" s="12"/>
      <c r="E379" s="12"/>
      <c r="F379" s="12"/>
      <c r="G379" s="12"/>
      <c r="H379" s="154"/>
      <c r="I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37"/>
      <c r="B380" s="123"/>
      <c r="C380" s="141"/>
      <c r="D380" s="12"/>
      <c r="E380" s="12"/>
      <c r="F380" s="12"/>
      <c r="G380" s="12"/>
      <c r="H380" s="154"/>
      <c r="I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37"/>
      <c r="B381" s="123"/>
      <c r="C381" s="141"/>
      <c r="D381" s="12"/>
      <c r="E381" s="12"/>
      <c r="F381" s="12"/>
      <c r="G381" s="12"/>
      <c r="H381" s="154"/>
      <c r="I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37"/>
      <c r="B382" s="123"/>
      <c r="C382" s="141"/>
      <c r="D382" s="12"/>
      <c r="E382" s="12"/>
      <c r="F382" s="12"/>
      <c r="G382" s="12"/>
      <c r="H382" s="154"/>
      <c r="I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37"/>
      <c r="B383" s="123"/>
      <c r="C383" s="141"/>
      <c r="D383" s="12"/>
      <c r="E383" s="12"/>
      <c r="F383" s="12"/>
      <c r="G383" s="12"/>
      <c r="H383" s="154"/>
      <c r="I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37"/>
      <c r="B384" s="123"/>
      <c r="C384" s="141"/>
      <c r="D384" s="12"/>
      <c r="E384" s="12"/>
      <c r="F384" s="12"/>
      <c r="G384" s="12"/>
      <c r="H384" s="154"/>
      <c r="I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37"/>
      <c r="B385" s="123"/>
      <c r="C385" s="141"/>
      <c r="D385" s="12"/>
      <c r="E385" s="12"/>
      <c r="F385" s="12"/>
      <c r="G385" s="12"/>
      <c r="H385" s="154"/>
      <c r="I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37"/>
      <c r="B386" s="123"/>
      <c r="C386" s="141"/>
      <c r="D386" s="12"/>
      <c r="E386" s="12"/>
      <c r="F386" s="12"/>
      <c r="G386" s="12"/>
      <c r="H386" s="154"/>
      <c r="I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37"/>
      <c r="B387" s="123"/>
      <c r="C387" s="141"/>
      <c r="D387" s="12"/>
      <c r="E387" s="12"/>
      <c r="F387" s="12"/>
      <c r="G387" s="12"/>
      <c r="H387" s="154"/>
      <c r="I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37"/>
      <c r="B388" s="123"/>
      <c r="C388" s="141"/>
      <c r="D388" s="12"/>
      <c r="E388" s="12"/>
      <c r="F388" s="12"/>
      <c r="G388" s="12"/>
      <c r="H388" s="154"/>
      <c r="I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37"/>
      <c r="B389" s="123"/>
      <c r="C389" s="141"/>
      <c r="D389" s="12"/>
      <c r="E389" s="12"/>
      <c r="F389" s="12"/>
      <c r="G389" s="12"/>
      <c r="H389" s="154"/>
      <c r="I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37"/>
      <c r="B390" s="123"/>
      <c r="C390" s="141"/>
      <c r="D390" s="12"/>
      <c r="E390" s="12"/>
      <c r="F390" s="12"/>
      <c r="G390" s="12"/>
      <c r="H390" s="154"/>
      <c r="I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37"/>
      <c r="B391" s="123"/>
      <c r="C391" s="141"/>
      <c r="D391" s="12"/>
      <c r="E391" s="12"/>
      <c r="F391" s="12"/>
      <c r="G391" s="12"/>
      <c r="H391" s="154"/>
      <c r="I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37"/>
      <c r="B392" s="123"/>
      <c r="C392" s="141"/>
      <c r="D392" s="12"/>
      <c r="E392" s="12"/>
      <c r="F392" s="12"/>
      <c r="G392" s="12"/>
      <c r="H392" s="154"/>
      <c r="I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37"/>
      <c r="B393" s="123"/>
      <c r="C393" s="141"/>
      <c r="D393" s="12"/>
      <c r="E393" s="12"/>
      <c r="F393" s="12"/>
      <c r="G393" s="12"/>
      <c r="H393" s="154"/>
      <c r="I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37"/>
      <c r="B394" s="123"/>
      <c r="C394" s="141"/>
      <c r="D394" s="12"/>
      <c r="E394" s="12"/>
      <c r="F394" s="12"/>
      <c r="G394" s="12"/>
      <c r="H394" s="154"/>
      <c r="I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37"/>
      <c r="B395" s="123"/>
      <c r="C395" s="141"/>
      <c r="D395" s="12"/>
      <c r="E395" s="12"/>
      <c r="F395" s="12"/>
      <c r="G395" s="12"/>
      <c r="H395" s="154"/>
      <c r="I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37"/>
      <c r="B396" s="123"/>
      <c r="C396" s="141"/>
      <c r="D396" s="12"/>
      <c r="E396" s="12"/>
      <c r="F396" s="12"/>
      <c r="G396" s="12"/>
      <c r="H396" s="154"/>
      <c r="I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37"/>
      <c r="B397" s="123"/>
      <c r="C397" s="141"/>
      <c r="D397" s="12"/>
      <c r="E397" s="12"/>
      <c r="F397" s="12"/>
      <c r="G397" s="12"/>
      <c r="H397" s="154"/>
      <c r="I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37"/>
      <c r="B398" s="123"/>
      <c r="C398" s="141"/>
      <c r="D398" s="12"/>
      <c r="E398" s="12"/>
      <c r="F398" s="12"/>
      <c r="G398" s="12"/>
      <c r="H398" s="154"/>
      <c r="I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37"/>
      <c r="B399" s="123"/>
      <c r="C399" s="141"/>
      <c r="D399" s="12"/>
      <c r="E399" s="12"/>
      <c r="F399" s="12"/>
      <c r="G399" s="12"/>
      <c r="H399" s="154"/>
      <c r="I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137"/>
      <c r="B400" s="123"/>
      <c r="C400" s="141"/>
      <c r="D400" s="12"/>
      <c r="E400" s="12"/>
      <c r="F400" s="12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137"/>
      <c r="B401" s="123"/>
      <c r="C401" s="141"/>
      <c r="D401" s="12"/>
      <c r="E401" s="12"/>
      <c r="F401" s="12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137"/>
      <c r="B402" s="123"/>
      <c r="C402" s="141"/>
      <c r="D402" s="12"/>
      <c r="E402" s="12"/>
      <c r="F402" s="12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137"/>
      <c r="B403" s="123"/>
      <c r="C403" s="141"/>
      <c r="D403" s="12"/>
      <c r="E403" s="12"/>
      <c r="F403" s="12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137"/>
      <c r="B404" s="123"/>
      <c r="C404" s="141"/>
      <c r="D404" s="12"/>
      <c r="E404" s="12"/>
      <c r="F404" s="12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137"/>
      <c r="B405" s="123"/>
      <c r="C405" s="141"/>
      <c r="D405" s="12"/>
      <c r="E405" s="12"/>
      <c r="F405" s="12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137"/>
      <c r="B406" s="123"/>
      <c r="C406" s="141"/>
      <c r="D406" s="12"/>
      <c r="E406" s="12"/>
      <c r="F406" s="12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137"/>
      <c r="B407" s="123"/>
      <c r="C407" s="141"/>
      <c r="D407" s="12"/>
      <c r="E407" s="12"/>
      <c r="F407" s="12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137"/>
      <c r="B408" s="123"/>
      <c r="C408" s="141"/>
      <c r="D408" s="12"/>
      <c r="E408" s="12"/>
      <c r="F408" s="12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137"/>
      <c r="B409" s="123"/>
      <c r="C409" s="141"/>
      <c r="D409" s="12"/>
      <c r="E409" s="12"/>
      <c r="F409" s="12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137"/>
      <c r="B410" s="123"/>
      <c r="C410" s="141"/>
      <c r="D410" s="12"/>
      <c r="E410" s="12"/>
      <c r="F410" s="12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137"/>
      <c r="B411" s="123"/>
      <c r="C411" s="141"/>
      <c r="D411" s="12"/>
      <c r="E411" s="12"/>
      <c r="F411" s="12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137"/>
      <c r="B412" s="123"/>
      <c r="C412" s="141"/>
      <c r="D412" s="12"/>
      <c r="E412" s="12"/>
      <c r="F412" s="12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137"/>
      <c r="B413" s="123"/>
      <c r="C413" s="141"/>
      <c r="D413" s="12"/>
      <c r="E413" s="12"/>
      <c r="F413" s="12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137"/>
      <c r="B414" s="123"/>
      <c r="C414" s="141"/>
      <c r="D414" s="12"/>
      <c r="E414" s="12"/>
      <c r="F414" s="12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137"/>
      <c r="B415" s="123"/>
      <c r="C415" s="141"/>
      <c r="D415" s="12"/>
      <c r="E415" s="12"/>
      <c r="F415" s="12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137"/>
      <c r="B416" s="123"/>
      <c r="C416" s="141"/>
      <c r="D416" s="12"/>
      <c r="E416" s="12"/>
      <c r="F416" s="12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137"/>
      <c r="B417" s="123"/>
      <c r="C417" s="141"/>
      <c r="D417" s="12"/>
      <c r="E417" s="12"/>
      <c r="F417" s="12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137"/>
      <c r="B418" s="123"/>
      <c r="C418" s="141"/>
      <c r="D418" s="12"/>
      <c r="E418" s="12"/>
      <c r="F418" s="12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137"/>
      <c r="B419" s="123"/>
      <c r="C419" s="141"/>
      <c r="D419" s="12"/>
      <c r="E419" s="12"/>
      <c r="F419" s="12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137"/>
      <c r="B420" s="123"/>
      <c r="C420" s="141"/>
      <c r="D420" s="12"/>
      <c r="E420" s="12"/>
      <c r="F420" s="12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137"/>
      <c r="B421" s="123"/>
      <c r="C421" s="141"/>
      <c r="D421" s="12"/>
      <c r="E421" s="12"/>
      <c r="F421" s="12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137"/>
      <c r="B422" s="123"/>
      <c r="C422" s="141"/>
      <c r="D422" s="12"/>
      <c r="E422" s="12"/>
      <c r="F422" s="12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137"/>
      <c r="B423" s="123"/>
      <c r="C423" s="141"/>
      <c r="D423" s="12"/>
      <c r="E423" s="12"/>
      <c r="F423" s="12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137"/>
      <c r="B424" s="123"/>
      <c r="C424" s="141"/>
      <c r="D424" s="12"/>
      <c r="E424" s="12"/>
      <c r="F424" s="12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137"/>
      <c r="B425" s="123"/>
      <c r="C425" s="141"/>
      <c r="D425" s="12"/>
      <c r="E425" s="12"/>
      <c r="F425" s="12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137"/>
      <c r="B426" s="123"/>
      <c r="C426" s="141"/>
      <c r="D426" s="12"/>
      <c r="E426" s="12"/>
      <c r="F426" s="12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137"/>
      <c r="B427" s="123"/>
      <c r="C427" s="141"/>
      <c r="D427" s="12"/>
      <c r="E427" s="12"/>
      <c r="F427" s="12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137"/>
      <c r="B428" s="123"/>
      <c r="C428" s="141"/>
      <c r="D428" s="12"/>
      <c r="E428" s="12"/>
      <c r="F428" s="12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137"/>
      <c r="B429" s="123"/>
      <c r="C429" s="141"/>
      <c r="D429" s="12"/>
      <c r="E429" s="12"/>
      <c r="F429" s="12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137"/>
      <c r="B430" s="123"/>
      <c r="C430" s="141"/>
      <c r="D430" s="12"/>
      <c r="E430" s="12"/>
      <c r="F430" s="12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137"/>
      <c r="B431" s="123"/>
      <c r="C431" s="141"/>
      <c r="D431" s="12"/>
      <c r="E431" s="12"/>
      <c r="F431" s="12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137"/>
      <c r="B432" s="123"/>
      <c r="C432" s="141"/>
      <c r="D432" s="12"/>
      <c r="E432" s="12"/>
      <c r="F432" s="12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137"/>
      <c r="B433" s="123"/>
      <c r="C433" s="141"/>
      <c r="D433" s="12"/>
      <c r="E433" s="12"/>
      <c r="F433" s="12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137"/>
      <c r="B434" s="123"/>
      <c r="C434" s="141"/>
      <c r="D434" s="12"/>
      <c r="E434" s="12"/>
      <c r="F434" s="12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137"/>
      <c r="B435" s="123"/>
      <c r="C435" s="141"/>
      <c r="D435" s="12"/>
      <c r="E435" s="12"/>
      <c r="F435" s="12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137"/>
      <c r="B436" s="123"/>
      <c r="C436" s="141"/>
      <c r="D436" s="12"/>
      <c r="E436" s="12"/>
      <c r="F436" s="12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137"/>
      <c r="B437" s="123"/>
      <c r="C437" s="141"/>
      <c r="D437" s="12"/>
      <c r="E437" s="12"/>
      <c r="F437" s="12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137"/>
      <c r="B438" s="123"/>
      <c r="C438" s="141"/>
      <c r="D438" s="12"/>
      <c r="E438" s="12"/>
      <c r="F438" s="12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137"/>
      <c r="B439" s="123"/>
      <c r="C439" s="141"/>
      <c r="D439" s="12"/>
      <c r="E439" s="12"/>
      <c r="F439" s="12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137"/>
      <c r="B440" s="123"/>
      <c r="C440" s="141"/>
      <c r="D440" s="12"/>
      <c r="E440" s="12"/>
      <c r="F440" s="12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137"/>
      <c r="B441" s="123"/>
      <c r="C441" s="141"/>
      <c r="D441" s="12"/>
      <c r="E441" s="12"/>
      <c r="F441" s="12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137"/>
      <c r="B442" s="123"/>
      <c r="C442" s="141"/>
      <c r="D442" s="12"/>
      <c r="E442" s="12"/>
      <c r="F442" s="12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137"/>
      <c r="B443" s="123"/>
      <c r="C443" s="141"/>
      <c r="D443" s="12"/>
      <c r="E443" s="12"/>
      <c r="F443" s="12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137"/>
      <c r="B444" s="123"/>
      <c r="C444" s="141"/>
      <c r="D444" s="12"/>
      <c r="E444" s="12"/>
      <c r="F444" s="12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137"/>
      <c r="B445" s="123"/>
      <c r="C445" s="141"/>
      <c r="D445" s="12"/>
      <c r="E445" s="12"/>
      <c r="F445" s="12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137"/>
      <c r="B446" s="123"/>
      <c r="C446" s="141"/>
      <c r="D446" s="12"/>
      <c r="E446" s="12"/>
      <c r="F446" s="12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137"/>
      <c r="B447" s="123"/>
      <c r="C447" s="141"/>
      <c r="D447" s="12"/>
      <c r="E447" s="12"/>
      <c r="F447" s="12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137"/>
      <c r="B448" s="123"/>
      <c r="C448" s="141"/>
      <c r="D448" s="12"/>
      <c r="E448" s="12"/>
      <c r="F448" s="12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137"/>
      <c r="B449" s="123"/>
      <c r="C449" s="141"/>
      <c r="D449" s="12"/>
      <c r="E449" s="12"/>
      <c r="F449" s="12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137"/>
      <c r="B450" s="123"/>
      <c r="C450" s="141"/>
      <c r="D450" s="12"/>
      <c r="E450" s="12"/>
      <c r="F450" s="12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137"/>
      <c r="B451" s="123"/>
      <c r="C451" s="141"/>
      <c r="D451" s="12"/>
      <c r="E451" s="12"/>
      <c r="F451" s="12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137"/>
      <c r="B452" s="123"/>
      <c r="C452" s="141"/>
      <c r="D452" s="12"/>
      <c r="E452" s="12"/>
      <c r="F452" s="12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137"/>
      <c r="B453" s="123"/>
      <c r="C453" s="141"/>
      <c r="D453" s="12"/>
      <c r="E453" s="12"/>
      <c r="F453" s="12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137"/>
      <c r="B454" s="123"/>
      <c r="C454" s="141"/>
      <c r="D454" s="12"/>
      <c r="E454" s="12"/>
      <c r="F454" s="12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137"/>
      <c r="B455" s="123"/>
      <c r="C455" s="141"/>
      <c r="D455" s="12"/>
      <c r="E455" s="12"/>
      <c r="F455" s="12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137"/>
      <c r="B456" s="123"/>
      <c r="C456" s="141"/>
      <c r="D456" s="12"/>
      <c r="E456" s="12"/>
      <c r="F456" s="12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137"/>
      <c r="B457" s="123"/>
      <c r="C457" s="141"/>
      <c r="D457" s="12"/>
      <c r="E457" s="12"/>
      <c r="F457" s="12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137"/>
      <c r="B458" s="123"/>
      <c r="C458" s="141"/>
      <c r="D458" s="12"/>
      <c r="E458" s="12"/>
      <c r="F458" s="12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137"/>
      <c r="B459" s="123"/>
      <c r="C459" s="141"/>
      <c r="D459" s="12"/>
      <c r="E459" s="12"/>
      <c r="F459" s="12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137"/>
      <c r="B460" s="123"/>
      <c r="C460" s="141"/>
      <c r="D460" s="12"/>
      <c r="E460" s="12"/>
      <c r="F460" s="12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137"/>
      <c r="B461" s="123"/>
      <c r="C461" s="141"/>
      <c r="D461" s="12"/>
      <c r="E461" s="12"/>
      <c r="F461" s="12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137"/>
      <c r="B462" s="123"/>
      <c r="C462" s="141"/>
      <c r="D462" s="12"/>
      <c r="E462" s="12"/>
      <c r="F462" s="12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137"/>
      <c r="B463" s="123"/>
      <c r="C463" s="141"/>
      <c r="D463" s="12"/>
      <c r="E463" s="12"/>
      <c r="F463" s="12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137"/>
      <c r="B464" s="123"/>
      <c r="C464" s="141"/>
      <c r="D464" s="12"/>
      <c r="E464" s="12"/>
      <c r="F464" s="12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137"/>
      <c r="B465" s="123"/>
      <c r="C465" s="141"/>
      <c r="D465" s="12"/>
      <c r="E465" s="12"/>
      <c r="F465" s="12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137"/>
      <c r="B466" s="123"/>
      <c r="C466" s="141"/>
      <c r="D466" s="12"/>
      <c r="E466" s="12"/>
      <c r="F466" s="12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137"/>
      <c r="B467" s="123"/>
      <c r="C467" s="141"/>
      <c r="D467" s="12"/>
      <c r="E467" s="12"/>
      <c r="F467" s="12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137"/>
      <c r="B468" s="123"/>
      <c r="C468" s="141"/>
      <c r="D468" s="12"/>
      <c r="E468" s="12"/>
      <c r="F468" s="12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137"/>
      <c r="B469" s="123"/>
      <c r="C469" s="141"/>
      <c r="D469" s="12"/>
      <c r="E469" s="12"/>
      <c r="F469" s="12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137"/>
      <c r="B470" s="123"/>
      <c r="C470" s="141"/>
      <c r="D470" s="12"/>
      <c r="E470" s="12"/>
      <c r="F470" s="12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137"/>
      <c r="B471" s="123"/>
      <c r="C471" s="141"/>
      <c r="D471" s="12"/>
      <c r="E471" s="12"/>
      <c r="F471" s="12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137"/>
      <c r="B472" s="123"/>
      <c r="C472" s="141"/>
      <c r="D472" s="12"/>
      <c r="E472" s="12"/>
      <c r="F472" s="12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137"/>
      <c r="B473" s="123"/>
      <c r="C473" s="141"/>
      <c r="D473" s="12"/>
      <c r="E473" s="12"/>
      <c r="F473" s="12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137"/>
      <c r="B474" s="123"/>
      <c r="C474" s="141"/>
      <c r="D474" s="12"/>
      <c r="E474" s="12"/>
      <c r="F474" s="12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137"/>
      <c r="B475" s="123"/>
      <c r="C475" s="141"/>
      <c r="D475" s="12"/>
      <c r="E475" s="12"/>
      <c r="F475" s="12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137"/>
      <c r="B476" s="123"/>
      <c r="C476" s="141"/>
      <c r="D476" s="12"/>
      <c r="E476" s="12"/>
      <c r="F476" s="12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137"/>
      <c r="B477" s="123"/>
      <c r="C477" s="141"/>
      <c r="D477" s="12"/>
      <c r="E477" s="12"/>
      <c r="F477" s="12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137"/>
      <c r="B478" s="123"/>
      <c r="C478" s="141"/>
      <c r="D478" s="12"/>
      <c r="E478" s="12"/>
      <c r="F478" s="12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137"/>
      <c r="B479" s="123"/>
      <c r="C479" s="141"/>
      <c r="D479" s="12"/>
      <c r="E479" s="12"/>
      <c r="F479" s="12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137"/>
      <c r="B480" s="123"/>
      <c r="C480" s="141"/>
      <c r="D480" s="12"/>
      <c r="E480" s="12"/>
      <c r="F480" s="12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137"/>
      <c r="B481" s="123"/>
      <c r="C481" s="141"/>
      <c r="D481" s="12"/>
      <c r="E481" s="12"/>
      <c r="F481" s="12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482" s="5" customFormat="1" spans="1:207">
      <c r="A482" s="137"/>
      <c r="B482" s="123"/>
      <c r="C482" s="141"/>
      <c r="D482" s="12"/>
      <c r="E482" s="12"/>
      <c r="F482" s="12"/>
      <c r="G482" s="12"/>
      <c r="H482" s="154"/>
      <c r="I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</row>
    <row r="483" s="5" customFormat="1" spans="1:207">
      <c r="A483" s="137"/>
      <c r="B483" s="123"/>
      <c r="C483" s="141"/>
      <c r="D483" s="12"/>
      <c r="E483" s="12"/>
      <c r="F483" s="12"/>
      <c r="G483" s="12"/>
      <c r="H483" s="154"/>
      <c r="I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</row>
    <row r="484" s="5" customFormat="1" spans="1:207">
      <c r="A484" s="137"/>
      <c r="B484" s="123"/>
      <c r="C484" s="141"/>
      <c r="D484" s="12"/>
      <c r="E484" s="12"/>
      <c r="F484" s="12"/>
      <c r="G484" s="12"/>
      <c r="H484" s="154"/>
      <c r="I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</row>
    <row r="485" s="5" customFormat="1" spans="1:207">
      <c r="A485" s="137"/>
      <c r="B485" s="123"/>
      <c r="C485" s="141"/>
      <c r="D485" s="12"/>
      <c r="E485" s="12"/>
      <c r="F485" s="12"/>
      <c r="G485" s="12"/>
      <c r="H485" s="154"/>
      <c r="I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</row>
    <row r="486" s="5" customFormat="1" spans="1:207">
      <c r="A486" s="137"/>
      <c r="B486" s="123"/>
      <c r="C486" s="141"/>
      <c r="D486" s="12"/>
      <c r="E486" s="12"/>
      <c r="F486" s="12"/>
      <c r="G486" s="12"/>
      <c r="H486" s="154"/>
      <c r="I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</row>
    <row r="487" s="5" customFormat="1" spans="1:207">
      <c r="A487" s="137"/>
      <c r="B487" s="123"/>
      <c r="C487" s="141"/>
      <c r="D487" s="12"/>
      <c r="E487" s="12"/>
      <c r="F487" s="12"/>
      <c r="G487" s="12"/>
      <c r="H487" s="154"/>
      <c r="I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</row>
    <row r="488" s="5" customFormat="1" spans="1:207">
      <c r="A488" s="137"/>
      <c r="B488" s="123"/>
      <c r="C488" s="141"/>
      <c r="D488" s="12"/>
      <c r="E488" s="12"/>
      <c r="F488" s="12"/>
      <c r="G488" s="12"/>
      <c r="H488" s="154"/>
      <c r="I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</row>
    <row r="489" s="5" customFormat="1" spans="1:207">
      <c r="A489" s="137"/>
      <c r="B489" s="123"/>
      <c r="C489" s="141"/>
      <c r="D489" s="12"/>
      <c r="E489" s="12"/>
      <c r="F489" s="12"/>
      <c r="G489" s="12"/>
      <c r="H489" s="154"/>
      <c r="I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</row>
    <row r="490" s="5" customFormat="1" spans="1:207">
      <c r="A490" s="137"/>
      <c r="B490" s="123"/>
      <c r="C490" s="141"/>
      <c r="D490" s="12"/>
      <c r="E490" s="12"/>
      <c r="F490" s="12"/>
      <c r="G490" s="12"/>
      <c r="H490" s="154"/>
      <c r="I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</row>
    <row r="491" s="5" customFormat="1" spans="1:207">
      <c r="A491" s="137"/>
      <c r="B491" s="123"/>
      <c r="C491" s="141"/>
      <c r="D491" s="12"/>
      <c r="E491" s="12"/>
      <c r="F491" s="12"/>
      <c r="G491" s="12"/>
      <c r="H491" s="154"/>
      <c r="I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</row>
    <row r="492" s="5" customFormat="1" spans="1:207">
      <c r="A492" s="137"/>
      <c r="B492" s="123"/>
      <c r="C492" s="141"/>
      <c r="D492" s="12"/>
      <c r="E492" s="12"/>
      <c r="F492" s="12"/>
      <c r="G492" s="12"/>
      <c r="H492" s="154"/>
      <c r="I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</row>
    <row r="493" s="5" customFormat="1" spans="1:207">
      <c r="A493" s="137"/>
      <c r="B493" s="123"/>
      <c r="C493" s="141"/>
      <c r="D493" s="12"/>
      <c r="E493" s="12"/>
      <c r="F493" s="12"/>
      <c r="G493" s="12"/>
      <c r="H493" s="154"/>
      <c r="I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</row>
    <row r="494" s="5" customFormat="1" spans="1:207">
      <c r="A494" s="137"/>
      <c r="B494" s="123"/>
      <c r="C494" s="141"/>
      <c r="D494" s="12"/>
      <c r="E494" s="12"/>
      <c r="F494" s="12"/>
      <c r="G494" s="12"/>
      <c r="H494" s="154"/>
      <c r="I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</row>
    <row r="495" s="5" customFormat="1" spans="1:207">
      <c r="A495" s="137"/>
      <c r="B495" s="123"/>
      <c r="C495" s="141"/>
      <c r="D495" s="12"/>
      <c r="E495" s="12"/>
      <c r="F495" s="12"/>
      <c r="G495" s="12"/>
      <c r="H495" s="154"/>
      <c r="I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</row>
    <row r="496" s="5" customFormat="1" spans="1:207">
      <c r="A496" s="137"/>
      <c r="B496" s="123"/>
      <c r="C496" s="141"/>
      <c r="D496" s="12"/>
      <c r="E496" s="12"/>
      <c r="F496" s="12"/>
      <c r="G496" s="12"/>
      <c r="H496" s="154"/>
      <c r="I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</row>
    <row r="497" s="5" customFormat="1" spans="1:207">
      <c r="A497" s="137"/>
      <c r="B497" s="123"/>
      <c r="C497" s="141"/>
      <c r="D497" s="12"/>
      <c r="E497" s="12"/>
      <c r="F497" s="12"/>
      <c r="G497" s="12"/>
      <c r="H497" s="154"/>
      <c r="I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</row>
    <row r="498" s="5" customFormat="1" spans="1:207">
      <c r="A498" s="137"/>
      <c r="B498" s="123"/>
      <c r="C498" s="141"/>
      <c r="D498" s="12"/>
      <c r="E498" s="12"/>
      <c r="F498" s="12"/>
      <c r="G498" s="12"/>
      <c r="H498" s="154"/>
      <c r="I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</row>
    <row r="499" s="5" customFormat="1" spans="1:207">
      <c r="A499" s="137"/>
      <c r="B499" s="123"/>
      <c r="C499" s="141"/>
      <c r="D499" s="12"/>
      <c r="E499" s="12"/>
      <c r="F499" s="12"/>
      <c r="G499" s="12"/>
      <c r="H499" s="154"/>
      <c r="I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</row>
    <row r="500" s="5" customFormat="1" spans="1:207">
      <c r="A500" s="137"/>
      <c r="B500" s="123"/>
      <c r="C500" s="141"/>
      <c r="D500" s="12"/>
      <c r="E500" s="12"/>
      <c r="F500" s="12"/>
      <c r="G500" s="12"/>
      <c r="H500" s="154"/>
      <c r="I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</row>
    <row r="501" s="5" customFormat="1" spans="1:207">
      <c r="A501" s="137"/>
      <c r="B501" s="123"/>
      <c r="C501" s="141"/>
      <c r="D501" s="12"/>
      <c r="E501" s="12"/>
      <c r="F501" s="12"/>
      <c r="G501" s="12"/>
      <c r="H501" s="154"/>
      <c r="I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</row>
    <row r="502" s="5" customFormat="1" spans="1:207">
      <c r="A502" s="137"/>
      <c r="B502" s="123"/>
      <c r="C502" s="141"/>
      <c r="D502" s="12"/>
      <c r="E502" s="12"/>
      <c r="F502" s="12"/>
      <c r="G502" s="12"/>
      <c r="H502" s="154"/>
      <c r="I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</row>
    <row r="503" s="5" customFormat="1" spans="1:207">
      <c r="A503" s="137"/>
      <c r="B503" s="123"/>
      <c r="C503" s="141"/>
      <c r="D503" s="12"/>
      <c r="E503" s="12"/>
      <c r="F503" s="12"/>
      <c r="G503" s="12"/>
      <c r="H503" s="154"/>
      <c r="I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</row>
    <row r="504" s="5" customFormat="1" spans="1:207">
      <c r="A504" s="137"/>
      <c r="B504" s="123"/>
      <c r="C504" s="141"/>
      <c r="D504" s="12"/>
      <c r="E504" s="12"/>
      <c r="F504" s="12"/>
      <c r="G504" s="12"/>
      <c r="H504" s="154"/>
      <c r="I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</row>
    <row r="505" s="5" customFormat="1" spans="1:207">
      <c r="A505" s="137"/>
      <c r="B505" s="123"/>
      <c r="C505" s="141"/>
      <c r="D505" s="12"/>
      <c r="E505" s="12"/>
      <c r="F505" s="12"/>
      <c r="G505" s="12"/>
      <c r="H505" s="154"/>
      <c r="I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</row>
    <row r="506" s="5" customFormat="1" spans="1:207">
      <c r="A506" s="137"/>
      <c r="B506" s="123"/>
      <c r="C506" s="141"/>
      <c r="D506" s="12"/>
      <c r="E506" s="12"/>
      <c r="F506" s="12"/>
      <c r="G506" s="12"/>
      <c r="H506" s="154"/>
      <c r="I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</row>
    <row r="507" s="5" customFormat="1" spans="1:207">
      <c r="A507" s="137"/>
      <c r="B507" s="123"/>
      <c r="C507" s="141"/>
      <c r="D507" s="12"/>
      <c r="E507" s="12"/>
      <c r="F507" s="12"/>
      <c r="G507" s="12"/>
      <c r="H507" s="154"/>
      <c r="I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</row>
    <row r="508" s="5" customFormat="1" spans="1:207">
      <c r="A508" s="137"/>
      <c r="B508" s="123"/>
      <c r="C508" s="141"/>
      <c r="D508" s="12"/>
      <c r="E508" s="12"/>
      <c r="F508" s="12"/>
      <c r="G508" s="12"/>
      <c r="H508" s="154"/>
      <c r="I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</row>
    <row r="509" s="5" customFormat="1" spans="1:207">
      <c r="A509" s="137"/>
      <c r="B509" s="123"/>
      <c r="C509" s="141"/>
      <c r="D509" s="12"/>
      <c r="E509" s="12"/>
      <c r="F509" s="12"/>
      <c r="G509" s="12"/>
      <c r="H509" s="154"/>
      <c r="I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</row>
    <row r="510" s="5" customFormat="1" spans="1:207">
      <c r="A510" s="137"/>
      <c r="B510" s="123"/>
      <c r="C510" s="141"/>
      <c r="D510" s="12"/>
      <c r="E510" s="12"/>
      <c r="F510" s="12"/>
      <c r="G510" s="12"/>
      <c r="H510" s="154"/>
      <c r="I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</row>
    <row r="511" s="5" customFormat="1" spans="1:207">
      <c r="A511" s="137"/>
      <c r="B511" s="123"/>
      <c r="C511" s="141"/>
      <c r="D511" s="12"/>
      <c r="E511" s="12"/>
      <c r="F511" s="12"/>
      <c r="G511" s="12"/>
      <c r="H511" s="154"/>
      <c r="I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</row>
    <row r="512" s="5" customFormat="1" spans="1:207">
      <c r="A512" s="137"/>
      <c r="B512" s="123"/>
      <c r="C512" s="141"/>
      <c r="D512" s="12"/>
      <c r="E512" s="12"/>
      <c r="F512" s="12"/>
      <c r="G512" s="12"/>
      <c r="H512" s="154"/>
      <c r="I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</row>
    <row r="513" s="5" customFormat="1" spans="1:207">
      <c r="A513" s="137"/>
      <c r="B513" s="123"/>
      <c r="C513" s="141"/>
      <c r="D513" s="12"/>
      <c r="E513" s="12"/>
      <c r="F513" s="12"/>
      <c r="G513" s="12"/>
      <c r="H513" s="154"/>
      <c r="I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</row>
    <row r="514" s="5" customFormat="1" spans="1:207">
      <c r="A514" s="137"/>
      <c r="B514" s="123"/>
      <c r="C514" s="141"/>
      <c r="D514" s="12"/>
      <c r="E514" s="12"/>
      <c r="F514" s="12"/>
      <c r="G514" s="12"/>
      <c r="H514" s="154"/>
      <c r="I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</row>
    <row r="515" s="5" customFormat="1" spans="1:207">
      <c r="A515" s="137"/>
      <c r="B515" s="123"/>
      <c r="C515" s="141"/>
      <c r="D515" s="12"/>
      <c r="E515" s="12"/>
      <c r="F515" s="12"/>
      <c r="G515" s="12"/>
      <c r="H515" s="154"/>
      <c r="I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</row>
    <row r="516" s="5" customFormat="1" spans="1:207">
      <c r="A516" s="137"/>
      <c r="B516" s="123"/>
      <c r="C516" s="141"/>
      <c r="D516" s="12"/>
      <c r="E516" s="12"/>
      <c r="F516" s="12"/>
      <c r="G516" s="12"/>
      <c r="H516" s="154"/>
      <c r="I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</row>
    <row r="517" s="5" customFormat="1" spans="1:207">
      <c r="A517" s="137"/>
      <c r="B517" s="123"/>
      <c r="C517" s="141"/>
      <c r="D517" s="12"/>
      <c r="E517" s="12"/>
      <c r="F517" s="12"/>
      <c r="G517" s="12"/>
      <c r="H517" s="154"/>
      <c r="I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</row>
    <row r="518" s="5" customFormat="1" spans="1:207">
      <c r="A518" s="137"/>
      <c r="B518" s="123"/>
      <c r="C518" s="141"/>
      <c r="D518" s="12"/>
      <c r="E518" s="12"/>
      <c r="F518" s="12"/>
      <c r="G518" s="12"/>
      <c r="H518" s="154"/>
      <c r="I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</row>
    <row r="519" s="5" customFormat="1" spans="1:207">
      <c r="A519" s="137"/>
      <c r="B519" s="123"/>
      <c r="C519" s="141"/>
      <c r="D519" s="12"/>
      <c r="E519" s="12"/>
      <c r="F519" s="12"/>
      <c r="G519" s="12"/>
      <c r="H519" s="154"/>
      <c r="I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</row>
    <row r="520" s="5" customFormat="1" spans="1:207">
      <c r="A520" s="137"/>
      <c r="B520" s="123"/>
      <c r="C520" s="141"/>
      <c r="D520" s="12"/>
      <c r="E520" s="12"/>
      <c r="F520" s="12"/>
      <c r="G520" s="12"/>
      <c r="H520" s="154"/>
      <c r="I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</row>
    <row r="521" s="5" customFormat="1" spans="1:207">
      <c r="A521" s="137"/>
      <c r="B521" s="123"/>
      <c r="C521" s="141"/>
      <c r="D521" s="12"/>
      <c r="E521" s="12"/>
      <c r="F521" s="12"/>
      <c r="G521" s="12"/>
      <c r="H521" s="154"/>
      <c r="I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</row>
    <row r="522" s="5" customFormat="1" spans="1:207">
      <c r="A522" s="137"/>
      <c r="B522" s="123"/>
      <c r="C522" s="141"/>
      <c r="D522" s="12"/>
      <c r="E522" s="12"/>
      <c r="F522" s="12"/>
      <c r="G522" s="12"/>
      <c r="H522" s="154"/>
      <c r="I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</row>
    <row r="523" s="5" customFormat="1" spans="1:207">
      <c r="A523" s="137"/>
      <c r="B523" s="123"/>
      <c r="C523" s="141"/>
      <c r="D523" s="12"/>
      <c r="E523" s="12"/>
      <c r="F523" s="12"/>
      <c r="G523" s="12"/>
      <c r="H523" s="154"/>
      <c r="I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</row>
    <row r="524" s="5" customFormat="1" spans="1:207">
      <c r="A524" s="137"/>
      <c r="B524" s="123"/>
      <c r="C524" s="141"/>
      <c r="D524" s="12"/>
      <c r="E524" s="12"/>
      <c r="F524" s="12"/>
      <c r="G524" s="12"/>
      <c r="H524" s="154"/>
      <c r="I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</row>
    <row r="525" s="5" customFormat="1" spans="1:207">
      <c r="A525" s="137"/>
      <c r="B525" s="123"/>
      <c r="C525" s="141"/>
      <c r="D525" s="12"/>
      <c r="E525" s="12"/>
      <c r="F525" s="12"/>
      <c r="G525" s="12"/>
      <c r="H525" s="154"/>
      <c r="I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</row>
    <row r="526" s="5" customFormat="1" spans="1:207">
      <c r="A526" s="137"/>
      <c r="B526" s="123"/>
      <c r="C526" s="141"/>
      <c r="D526" s="12"/>
      <c r="E526" s="12"/>
      <c r="F526" s="12"/>
      <c r="G526" s="12"/>
      <c r="H526" s="154"/>
      <c r="I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</row>
    <row r="527" s="5" customFormat="1" spans="1:207">
      <c r="A527" s="137"/>
      <c r="B527" s="123"/>
      <c r="C527" s="141"/>
      <c r="D527" s="12"/>
      <c r="E527" s="12"/>
      <c r="F527" s="12"/>
      <c r="G527" s="12"/>
      <c r="H527" s="154"/>
      <c r="I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</row>
    <row r="528" s="5" customFormat="1" spans="1:207">
      <c r="A528" s="137"/>
      <c r="B528" s="123"/>
      <c r="C528" s="141"/>
      <c r="D528" s="12"/>
      <c r="E528" s="12"/>
      <c r="F528" s="12"/>
      <c r="G528" s="12"/>
      <c r="H528" s="154"/>
      <c r="I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</row>
    <row r="529" s="5" customFormat="1" spans="1:207">
      <c r="A529" s="137"/>
      <c r="B529" s="123"/>
      <c r="C529" s="141"/>
      <c r="D529" s="12"/>
      <c r="E529" s="12"/>
      <c r="F529" s="12"/>
      <c r="G529" s="12"/>
      <c r="H529" s="154"/>
      <c r="I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</row>
    <row r="530" s="5" customFormat="1" spans="1:207">
      <c r="A530" s="137"/>
      <c r="B530" s="123"/>
      <c r="C530" s="141"/>
      <c r="D530" s="12"/>
      <c r="E530" s="12"/>
      <c r="F530" s="12"/>
      <c r="G530" s="12"/>
      <c r="H530" s="154"/>
      <c r="I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</row>
    <row r="531" s="5" customFormat="1" spans="1:207">
      <c r="A531" s="137"/>
      <c r="B531" s="123"/>
      <c r="C531" s="141"/>
      <c r="D531" s="12"/>
      <c r="E531" s="12"/>
      <c r="F531" s="12"/>
      <c r="G531" s="12"/>
      <c r="H531" s="154"/>
      <c r="I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</row>
    <row r="532" s="5" customFormat="1" spans="1:207">
      <c r="A532" s="137"/>
      <c r="B532" s="123"/>
      <c r="C532" s="141"/>
      <c r="D532" s="12"/>
      <c r="E532" s="12"/>
      <c r="F532" s="12"/>
      <c r="G532" s="12"/>
      <c r="H532" s="154"/>
      <c r="I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</row>
    <row r="533" s="5" customFormat="1" spans="1:207">
      <c r="A533" s="137"/>
      <c r="B533" s="123"/>
      <c r="C533" s="141"/>
      <c r="D533" s="12"/>
      <c r="E533" s="12"/>
      <c r="F533" s="12"/>
      <c r="G533" s="12"/>
      <c r="H533" s="154"/>
      <c r="I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</row>
    <row r="534" s="5" customFormat="1" spans="1:207">
      <c r="A534" s="137"/>
      <c r="B534" s="123"/>
      <c r="C534" s="141"/>
      <c r="D534" s="12"/>
      <c r="E534" s="12"/>
      <c r="F534" s="12"/>
      <c r="G534" s="12"/>
      <c r="H534" s="154"/>
      <c r="I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</row>
    <row r="535" s="5" customFormat="1" spans="1:207">
      <c r="A535" s="137"/>
      <c r="B535" s="123"/>
      <c r="C535" s="141"/>
      <c r="D535" s="12"/>
      <c r="E535" s="12"/>
      <c r="F535" s="12"/>
      <c r="G535" s="12"/>
      <c r="H535" s="154"/>
      <c r="I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</row>
    <row r="536" s="5" customFormat="1" spans="1:207">
      <c r="A536" s="137"/>
      <c r="B536" s="123"/>
      <c r="C536" s="141"/>
      <c r="D536" s="12"/>
      <c r="E536" s="12"/>
      <c r="F536" s="12"/>
      <c r="G536" s="12"/>
      <c r="H536" s="154"/>
      <c r="I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</row>
    <row r="537" s="5" customFormat="1" spans="1:207">
      <c r="A537" s="137"/>
      <c r="B537" s="123"/>
      <c r="C537" s="141"/>
      <c r="D537" s="12"/>
      <c r="E537" s="12"/>
      <c r="F537" s="12"/>
      <c r="G537" s="12"/>
      <c r="H537" s="154"/>
      <c r="I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</row>
    <row r="538" s="5" customFormat="1" spans="1:207">
      <c r="A538" s="137"/>
      <c r="B538" s="123"/>
      <c r="C538" s="141"/>
      <c r="D538" s="12"/>
      <c r="E538" s="12"/>
      <c r="F538" s="12"/>
      <c r="G538" s="12"/>
      <c r="H538" s="154"/>
      <c r="I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</row>
    <row r="539" s="5" customFormat="1" spans="1:207">
      <c r="A539" s="137"/>
      <c r="B539" s="123"/>
      <c r="C539" s="141"/>
      <c r="D539" s="12"/>
      <c r="E539" s="12"/>
      <c r="F539" s="12"/>
      <c r="G539" s="12"/>
      <c r="H539" s="154"/>
      <c r="I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</row>
    <row r="540" s="5" customFormat="1" spans="1:207">
      <c r="A540" s="137"/>
      <c r="B540" s="123"/>
      <c r="C540" s="141"/>
      <c r="D540" s="12"/>
      <c r="E540" s="12"/>
      <c r="F540" s="12"/>
      <c r="G540" s="12"/>
      <c r="H540" s="154"/>
      <c r="I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</row>
    <row r="541" s="5" customFormat="1" spans="1:207">
      <c r="A541" s="137"/>
      <c r="B541" s="123"/>
      <c r="C541" s="141"/>
      <c r="D541" s="12"/>
      <c r="E541" s="12"/>
      <c r="F541" s="12"/>
      <c r="G541" s="12"/>
      <c r="H541" s="154"/>
      <c r="I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</row>
    <row r="542" s="5" customFormat="1" spans="1:207">
      <c r="A542" s="137"/>
      <c r="B542" s="123"/>
      <c r="C542" s="141"/>
      <c r="D542" s="12"/>
      <c r="E542" s="12"/>
      <c r="F542" s="12"/>
      <c r="G542" s="12"/>
      <c r="H542" s="154"/>
      <c r="I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</row>
    <row r="543" s="5" customFormat="1" spans="1:207">
      <c r="A543" s="137"/>
      <c r="B543" s="123"/>
      <c r="C543" s="141"/>
      <c r="D543" s="12"/>
      <c r="E543" s="12"/>
      <c r="F543" s="12"/>
      <c r="G543" s="12"/>
      <c r="H543" s="154"/>
      <c r="I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</row>
    <row r="544" s="5" customFormat="1" spans="1:207">
      <c r="A544" s="137"/>
      <c r="B544" s="123"/>
      <c r="C544" s="141"/>
      <c r="D544" s="12"/>
      <c r="E544" s="12"/>
      <c r="F544" s="12"/>
      <c r="G544" s="12"/>
      <c r="H544" s="154"/>
      <c r="I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</row>
    <row r="545" s="5" customFormat="1" spans="1:207">
      <c r="A545" s="137"/>
      <c r="B545" s="123"/>
      <c r="C545" s="141"/>
      <c r="D545" s="12"/>
      <c r="E545" s="12"/>
      <c r="F545" s="12"/>
      <c r="G545" s="12"/>
      <c r="H545" s="154"/>
      <c r="I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</row>
    <row r="546" s="5" customFormat="1" spans="1:207">
      <c r="A546" s="137"/>
      <c r="B546" s="123"/>
      <c r="C546" s="141"/>
      <c r="D546" s="12"/>
      <c r="E546" s="12"/>
      <c r="F546" s="12"/>
      <c r="G546" s="12"/>
      <c r="H546" s="154"/>
      <c r="I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</row>
    <row r="547" s="5" customFormat="1" spans="1:207">
      <c r="A547" s="137"/>
      <c r="B547" s="123"/>
      <c r="C547" s="141"/>
      <c r="D547" s="12"/>
      <c r="E547" s="12"/>
      <c r="F547" s="12"/>
      <c r="G547" s="12"/>
      <c r="H547" s="154"/>
      <c r="I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</row>
    <row r="548" s="5" customFormat="1" spans="1:207">
      <c r="A548" s="137"/>
      <c r="B548" s="123"/>
      <c r="C548" s="141"/>
      <c r="D548" s="12"/>
      <c r="E548" s="12"/>
      <c r="F548" s="12"/>
      <c r="G548" s="12"/>
      <c r="H548" s="154"/>
      <c r="I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</row>
    <row r="549" s="5" customFormat="1" spans="1:207">
      <c r="A549" s="137"/>
      <c r="B549" s="123"/>
      <c r="C549" s="141"/>
      <c r="D549" s="12"/>
      <c r="E549" s="12"/>
      <c r="F549" s="12"/>
      <c r="G549" s="12"/>
      <c r="H549" s="154"/>
      <c r="I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</row>
    <row r="550" s="5" customFormat="1" spans="1:207">
      <c r="A550" s="137"/>
      <c r="B550" s="123"/>
      <c r="C550" s="141"/>
      <c r="D550" s="12"/>
      <c r="E550" s="12"/>
      <c r="F550" s="12"/>
      <c r="G550" s="12"/>
      <c r="H550" s="154"/>
      <c r="I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</row>
    <row r="551" s="5" customFormat="1" spans="1:207">
      <c r="A551" s="137"/>
      <c r="B551" s="123"/>
      <c r="C551" s="141"/>
      <c r="D551" s="12"/>
      <c r="E551" s="12"/>
      <c r="F551" s="12"/>
      <c r="G551" s="12"/>
      <c r="H551" s="154"/>
      <c r="I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</row>
    <row r="552" s="5" customFormat="1" spans="1:207">
      <c r="A552" s="137"/>
      <c r="B552" s="123"/>
      <c r="C552" s="141"/>
      <c r="D552" s="12"/>
      <c r="E552" s="12"/>
      <c r="F552" s="12"/>
      <c r="G552" s="12"/>
      <c r="H552" s="154"/>
      <c r="I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</row>
    <row r="553" s="5" customFormat="1" spans="1:207">
      <c r="A553" s="137"/>
      <c r="B553" s="123"/>
      <c r="C553" s="141"/>
      <c r="D553" s="12"/>
      <c r="E553" s="12"/>
      <c r="F553" s="12"/>
      <c r="G553" s="12"/>
      <c r="H553" s="154"/>
      <c r="I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</row>
    <row r="554" s="5" customFormat="1" spans="1:207">
      <c r="A554" s="137"/>
      <c r="B554" s="123"/>
      <c r="C554" s="141"/>
      <c r="D554" s="12"/>
      <c r="E554" s="12"/>
      <c r="F554" s="12"/>
      <c r="G554" s="12"/>
      <c r="H554" s="154"/>
      <c r="I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</row>
    <row r="555" s="5" customFormat="1" spans="1:207">
      <c r="A555" s="137"/>
      <c r="B555" s="123"/>
      <c r="C555" s="141"/>
      <c r="D555" s="12"/>
      <c r="E555" s="12"/>
      <c r="F555" s="12"/>
      <c r="G555" s="12"/>
      <c r="H555" s="154"/>
      <c r="I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</row>
    <row r="556" s="5" customFormat="1" spans="1:207">
      <c r="A556" s="137"/>
      <c r="B556" s="123"/>
      <c r="C556" s="141"/>
      <c r="D556" s="12"/>
      <c r="E556" s="12"/>
      <c r="F556" s="12"/>
      <c r="G556" s="12"/>
      <c r="H556" s="154"/>
      <c r="I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</row>
    <row r="557" s="5" customFormat="1" spans="1:207">
      <c r="A557" s="137"/>
      <c r="B557" s="123"/>
      <c r="C557" s="141"/>
      <c r="D557" s="12"/>
      <c r="E557" s="12"/>
      <c r="F557" s="12"/>
      <c r="G557" s="12"/>
      <c r="H557" s="154"/>
      <c r="I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</row>
    <row r="558" s="5" customFormat="1" spans="1:207">
      <c r="A558" s="137"/>
      <c r="B558" s="123"/>
      <c r="C558" s="141"/>
      <c r="D558" s="12"/>
      <c r="E558" s="12"/>
      <c r="F558" s="12"/>
      <c r="G558" s="12"/>
      <c r="H558" s="154"/>
      <c r="I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</row>
    <row r="559" s="5" customFormat="1" spans="1:207">
      <c r="A559" s="137"/>
      <c r="B559" s="123"/>
      <c r="C559" s="141"/>
      <c r="D559" s="12"/>
      <c r="E559" s="12"/>
      <c r="F559" s="12"/>
      <c r="G559" s="12"/>
      <c r="H559" s="154"/>
      <c r="I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</row>
    <row r="560" s="5" customFormat="1" spans="1:207">
      <c r="A560" s="137"/>
      <c r="B560" s="123"/>
      <c r="C560" s="141"/>
      <c r="D560" s="12"/>
      <c r="E560" s="12"/>
      <c r="F560" s="12"/>
      <c r="G560" s="12"/>
      <c r="H560" s="154"/>
      <c r="I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</row>
    <row r="561" s="5" customFormat="1" spans="1:207">
      <c r="A561" s="137"/>
      <c r="B561" s="123"/>
      <c r="C561" s="141"/>
      <c r="D561" s="12"/>
      <c r="E561" s="12"/>
      <c r="F561" s="12"/>
      <c r="G561" s="12"/>
      <c r="H561" s="154"/>
      <c r="I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</row>
    <row r="562" s="5" customFormat="1" spans="1:207">
      <c r="A562" s="137"/>
      <c r="B562" s="123"/>
      <c r="C562" s="141"/>
      <c r="D562" s="12"/>
      <c r="E562" s="12"/>
      <c r="F562" s="12"/>
      <c r="G562" s="12"/>
      <c r="H562" s="154"/>
      <c r="I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</row>
    <row r="563" s="5" customFormat="1" spans="1:207">
      <c r="A563" s="137"/>
      <c r="B563" s="123"/>
      <c r="C563" s="141"/>
      <c r="D563" s="12"/>
      <c r="E563" s="12"/>
      <c r="F563" s="12"/>
      <c r="G563" s="12"/>
      <c r="H563" s="154"/>
      <c r="I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</row>
    <row r="564" s="5" customFormat="1" spans="1:207">
      <c r="A564" s="137"/>
      <c r="B564" s="123"/>
      <c r="C564" s="141"/>
      <c r="D564" s="12"/>
      <c r="E564" s="12"/>
      <c r="F564" s="12"/>
      <c r="G564" s="12"/>
      <c r="H564" s="154"/>
      <c r="I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</row>
    <row r="565" s="5" customFormat="1" spans="1:207">
      <c r="A565" s="137"/>
      <c r="B565" s="123"/>
      <c r="C565" s="141"/>
      <c r="D565" s="12"/>
      <c r="E565" s="12"/>
      <c r="F565" s="12"/>
      <c r="G565" s="12"/>
      <c r="H565" s="154"/>
      <c r="I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</row>
    <row r="566" s="5" customFormat="1" spans="1:207">
      <c r="A566" s="137"/>
      <c r="B566" s="123"/>
      <c r="C566" s="141"/>
      <c r="D566" s="12"/>
      <c r="E566" s="12"/>
      <c r="F566" s="12"/>
      <c r="G566" s="12"/>
      <c r="H566" s="154"/>
      <c r="I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</row>
    <row r="8106" s="5" customFormat="1" spans="1:207">
      <c r="A8106" s="139"/>
      <c r="B8106" s="140"/>
      <c r="D8106" s="141"/>
      <c r="E8106" s="12"/>
      <c r="F8106" s="84"/>
      <c r="H8106" s="14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  <c r="Z8106" s="12"/>
      <c r="AA8106" s="12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  <c r="AR8106" s="12"/>
      <c r="AS8106" s="12"/>
      <c r="AT8106" s="12"/>
      <c r="AU8106" s="12"/>
      <c r="AV8106" s="12"/>
      <c r="AW8106" s="12"/>
      <c r="AX8106" s="12"/>
      <c r="AY8106" s="12"/>
      <c r="AZ8106" s="12"/>
      <c r="BA8106" s="12"/>
      <c r="BB8106" s="12"/>
      <c r="BC8106" s="12"/>
      <c r="BD8106" s="12"/>
      <c r="BE8106" s="12"/>
      <c r="BF8106" s="12"/>
      <c r="BG8106" s="12"/>
      <c r="BH8106" s="12"/>
      <c r="BI8106" s="12"/>
      <c r="BJ8106" s="12"/>
      <c r="BK8106" s="12"/>
      <c r="BL8106" s="12"/>
      <c r="BM8106" s="12"/>
      <c r="BN8106" s="12"/>
      <c r="BO8106" s="12"/>
      <c r="BP8106" s="12"/>
      <c r="BQ8106" s="12"/>
      <c r="BR8106" s="12"/>
      <c r="BS8106" s="12"/>
      <c r="BT8106" s="12"/>
      <c r="BU8106" s="12"/>
      <c r="BV8106" s="12"/>
      <c r="BW8106" s="12"/>
      <c r="BX8106" s="12"/>
      <c r="BY8106" s="12"/>
      <c r="BZ8106" s="12"/>
      <c r="CA8106" s="12"/>
      <c r="CB8106" s="12"/>
      <c r="CC8106" s="12"/>
      <c r="CD8106" s="12"/>
      <c r="CE8106" s="12"/>
      <c r="CF8106" s="12"/>
      <c r="CG8106" s="12"/>
      <c r="CH8106" s="12"/>
      <c r="CI8106" s="12"/>
      <c r="CJ8106" s="12"/>
      <c r="CK8106" s="12"/>
      <c r="CL8106" s="12"/>
      <c r="CM8106" s="12"/>
      <c r="CN8106" s="12"/>
      <c r="CO8106" s="12"/>
      <c r="CP8106" s="12"/>
      <c r="CQ8106" s="12"/>
      <c r="CR8106" s="12"/>
      <c r="CS8106" s="12"/>
      <c r="CT8106" s="12"/>
      <c r="CU8106" s="12"/>
      <c r="CV8106" s="12"/>
      <c r="CW8106" s="12"/>
      <c r="CX8106" s="12"/>
      <c r="CY8106" s="12"/>
      <c r="CZ8106" s="12"/>
      <c r="DA8106" s="12"/>
      <c r="DB8106" s="12"/>
      <c r="DC8106" s="12"/>
      <c r="DD8106" s="12"/>
      <c r="DE8106" s="12"/>
      <c r="DF8106" s="12"/>
      <c r="DG8106" s="12"/>
      <c r="DH8106" s="12"/>
      <c r="DI8106" s="12"/>
      <c r="DJ8106" s="12"/>
      <c r="DK8106" s="12"/>
      <c r="DL8106" s="12"/>
      <c r="DM8106" s="12"/>
      <c r="DN8106" s="12"/>
      <c r="DO8106" s="12"/>
      <c r="DP8106" s="12"/>
      <c r="DQ8106" s="12"/>
      <c r="DR8106" s="12"/>
      <c r="DS8106" s="12"/>
      <c r="DT8106" s="12"/>
      <c r="DU8106" s="12"/>
      <c r="DV8106" s="12"/>
      <c r="DW8106" s="12"/>
      <c r="DX8106" s="12"/>
      <c r="DY8106" s="12"/>
      <c r="DZ8106" s="12"/>
      <c r="EA8106" s="12"/>
      <c r="EB8106" s="12"/>
      <c r="EC8106" s="12"/>
      <c r="ED8106" s="12"/>
      <c r="EE8106" s="12"/>
      <c r="EF8106" s="12"/>
      <c r="EG8106" s="12"/>
      <c r="EH8106" s="12"/>
      <c r="EI8106" s="12"/>
      <c r="EJ8106" s="12"/>
      <c r="EK8106" s="12"/>
      <c r="EL8106" s="12"/>
      <c r="EM8106" s="12"/>
      <c r="EN8106" s="12"/>
      <c r="EO8106" s="12"/>
      <c r="EP8106" s="12"/>
      <c r="EQ8106" s="12"/>
      <c r="ER8106" s="12"/>
      <c r="ES8106" s="12"/>
      <c r="ET8106" s="12"/>
      <c r="EU8106" s="12"/>
      <c r="EV8106" s="12"/>
      <c r="EW8106" s="12"/>
      <c r="EX8106" s="12"/>
      <c r="EY8106" s="12"/>
      <c r="EZ8106" s="12"/>
      <c r="FA8106" s="12"/>
      <c r="FB8106" s="12"/>
      <c r="FC8106" s="12"/>
      <c r="FD8106" s="12"/>
      <c r="FE8106" s="12"/>
      <c r="FF8106" s="12"/>
      <c r="FG8106" s="12"/>
      <c r="FH8106" s="12"/>
      <c r="FI8106" s="12"/>
      <c r="FJ8106" s="12"/>
      <c r="FK8106" s="12"/>
      <c r="FL8106" s="12"/>
      <c r="FM8106" s="12"/>
      <c r="FN8106" s="12"/>
      <c r="FO8106" s="12"/>
      <c r="FP8106" s="12"/>
      <c r="FQ8106" s="12"/>
      <c r="FR8106" s="12"/>
      <c r="FS8106" s="12"/>
      <c r="FT8106" s="12"/>
      <c r="FU8106" s="12"/>
      <c r="FV8106" s="12"/>
      <c r="FW8106" s="12"/>
      <c r="FX8106" s="12"/>
      <c r="FY8106" s="12"/>
      <c r="FZ8106" s="12"/>
      <c r="GA8106" s="12"/>
      <c r="GB8106" s="12"/>
      <c r="GC8106" s="12"/>
      <c r="GD8106" s="12"/>
      <c r="GE8106" s="12"/>
      <c r="GF8106" s="12"/>
      <c r="GG8106" s="12"/>
      <c r="GH8106" s="12"/>
      <c r="GI8106" s="12"/>
      <c r="GJ8106" s="12"/>
      <c r="GK8106" s="12"/>
      <c r="GL8106" s="12"/>
      <c r="GM8106" s="12"/>
      <c r="GN8106" s="12"/>
      <c r="GO8106" s="12"/>
      <c r="GP8106" s="12"/>
      <c r="GQ8106" s="12"/>
      <c r="GR8106" s="12"/>
      <c r="GS8106" s="12"/>
      <c r="GT8106" s="12"/>
      <c r="GU8106" s="12"/>
      <c r="GV8106" s="12"/>
      <c r="GW8106" s="12"/>
      <c r="GX8106" s="12"/>
      <c r="GY8106" s="12"/>
    </row>
    <row r="8107" s="5" customFormat="1" spans="1:207">
      <c r="A8107" s="139"/>
      <c r="B8107" s="140"/>
      <c r="D8107" s="141"/>
      <c r="E8107" s="12"/>
      <c r="F8107" s="84"/>
      <c r="H8107" s="14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  <c r="Z8107" s="12"/>
      <c r="AA8107" s="12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  <c r="AR8107" s="12"/>
      <c r="AS8107" s="12"/>
      <c r="AT8107" s="12"/>
      <c r="AU8107" s="12"/>
      <c r="AV8107" s="12"/>
      <c r="AW8107" s="12"/>
      <c r="AX8107" s="12"/>
      <c r="AY8107" s="12"/>
      <c r="AZ8107" s="12"/>
      <c r="BA8107" s="12"/>
      <c r="BB8107" s="12"/>
      <c r="BC8107" s="12"/>
      <c r="BD8107" s="12"/>
      <c r="BE8107" s="12"/>
      <c r="BF8107" s="12"/>
      <c r="BG8107" s="12"/>
      <c r="BH8107" s="12"/>
      <c r="BI8107" s="12"/>
      <c r="BJ8107" s="12"/>
      <c r="BK8107" s="12"/>
      <c r="BL8107" s="12"/>
      <c r="BM8107" s="12"/>
      <c r="BN8107" s="12"/>
      <c r="BO8107" s="12"/>
      <c r="BP8107" s="12"/>
      <c r="BQ8107" s="12"/>
      <c r="BR8107" s="12"/>
      <c r="BS8107" s="12"/>
      <c r="BT8107" s="12"/>
      <c r="BU8107" s="12"/>
      <c r="BV8107" s="12"/>
      <c r="BW8107" s="12"/>
      <c r="BX8107" s="12"/>
      <c r="BY8107" s="12"/>
      <c r="BZ8107" s="12"/>
      <c r="CA8107" s="12"/>
      <c r="CB8107" s="12"/>
      <c r="CC8107" s="12"/>
      <c r="CD8107" s="12"/>
      <c r="CE8107" s="12"/>
      <c r="CF8107" s="12"/>
      <c r="CG8107" s="12"/>
      <c r="CH8107" s="12"/>
      <c r="CI8107" s="12"/>
      <c r="CJ8107" s="12"/>
      <c r="CK8107" s="12"/>
      <c r="CL8107" s="12"/>
      <c r="CM8107" s="12"/>
      <c r="CN8107" s="12"/>
      <c r="CO8107" s="12"/>
      <c r="CP8107" s="12"/>
      <c r="CQ8107" s="12"/>
      <c r="CR8107" s="12"/>
      <c r="CS8107" s="12"/>
      <c r="CT8107" s="12"/>
      <c r="CU8107" s="12"/>
      <c r="CV8107" s="12"/>
      <c r="CW8107" s="12"/>
      <c r="CX8107" s="12"/>
      <c r="CY8107" s="12"/>
      <c r="CZ8107" s="12"/>
      <c r="DA8107" s="12"/>
      <c r="DB8107" s="12"/>
      <c r="DC8107" s="12"/>
      <c r="DD8107" s="12"/>
      <c r="DE8107" s="12"/>
      <c r="DF8107" s="12"/>
      <c r="DG8107" s="12"/>
      <c r="DH8107" s="12"/>
      <c r="DI8107" s="12"/>
      <c r="DJ8107" s="12"/>
      <c r="DK8107" s="12"/>
      <c r="DL8107" s="12"/>
      <c r="DM8107" s="12"/>
      <c r="DN8107" s="12"/>
      <c r="DO8107" s="12"/>
      <c r="DP8107" s="12"/>
      <c r="DQ8107" s="12"/>
      <c r="DR8107" s="12"/>
      <c r="DS8107" s="12"/>
      <c r="DT8107" s="12"/>
      <c r="DU8107" s="12"/>
      <c r="DV8107" s="12"/>
      <c r="DW8107" s="12"/>
      <c r="DX8107" s="12"/>
      <c r="DY8107" s="12"/>
      <c r="DZ8107" s="12"/>
      <c r="EA8107" s="12"/>
      <c r="EB8107" s="12"/>
      <c r="EC8107" s="12"/>
      <c r="ED8107" s="12"/>
      <c r="EE8107" s="12"/>
      <c r="EF8107" s="12"/>
      <c r="EG8107" s="12"/>
      <c r="EH8107" s="12"/>
      <c r="EI8107" s="12"/>
      <c r="EJ8107" s="12"/>
      <c r="EK8107" s="12"/>
      <c r="EL8107" s="12"/>
      <c r="EM8107" s="12"/>
      <c r="EN8107" s="12"/>
      <c r="EO8107" s="12"/>
      <c r="EP8107" s="12"/>
      <c r="EQ8107" s="12"/>
      <c r="ER8107" s="12"/>
      <c r="ES8107" s="12"/>
      <c r="ET8107" s="12"/>
      <c r="EU8107" s="12"/>
      <c r="EV8107" s="12"/>
      <c r="EW8107" s="12"/>
      <c r="EX8107" s="12"/>
      <c r="EY8107" s="12"/>
      <c r="EZ8107" s="12"/>
      <c r="FA8107" s="12"/>
      <c r="FB8107" s="12"/>
      <c r="FC8107" s="12"/>
      <c r="FD8107" s="12"/>
      <c r="FE8107" s="12"/>
      <c r="FF8107" s="12"/>
      <c r="FG8107" s="12"/>
      <c r="FH8107" s="12"/>
      <c r="FI8107" s="12"/>
      <c r="FJ8107" s="12"/>
      <c r="FK8107" s="12"/>
      <c r="FL8107" s="12"/>
      <c r="FM8107" s="12"/>
      <c r="FN8107" s="12"/>
      <c r="FO8107" s="12"/>
      <c r="FP8107" s="12"/>
      <c r="FQ8107" s="12"/>
      <c r="FR8107" s="12"/>
      <c r="FS8107" s="12"/>
      <c r="FT8107" s="12"/>
      <c r="FU8107" s="12"/>
      <c r="FV8107" s="12"/>
      <c r="FW8107" s="12"/>
      <c r="FX8107" s="12"/>
      <c r="FY8107" s="12"/>
      <c r="FZ8107" s="12"/>
      <c r="GA8107" s="12"/>
      <c r="GB8107" s="12"/>
      <c r="GC8107" s="12"/>
      <c r="GD8107" s="12"/>
      <c r="GE8107" s="12"/>
      <c r="GF8107" s="12"/>
      <c r="GG8107" s="12"/>
      <c r="GH8107" s="12"/>
      <c r="GI8107" s="12"/>
      <c r="GJ8107" s="12"/>
      <c r="GK8107" s="12"/>
      <c r="GL8107" s="12"/>
      <c r="GM8107" s="12"/>
      <c r="GN8107" s="12"/>
      <c r="GO8107" s="12"/>
      <c r="GP8107" s="12"/>
      <c r="GQ8107" s="12"/>
      <c r="GR8107" s="12"/>
      <c r="GS8107" s="12"/>
      <c r="GT8107" s="12"/>
      <c r="GU8107" s="12"/>
      <c r="GV8107" s="12"/>
      <c r="GW8107" s="12"/>
      <c r="GX8107" s="12"/>
      <c r="GY8107" s="12"/>
    </row>
    <row r="8108" s="5" customFormat="1" spans="1:207">
      <c r="A8108" s="139"/>
      <c r="B8108" s="140"/>
      <c r="D8108" s="141"/>
      <c r="E8108" s="12"/>
      <c r="F8108" s="84"/>
      <c r="H8108" s="14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  <c r="Z8108" s="12"/>
      <c r="AA8108" s="12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  <c r="AR8108" s="12"/>
      <c r="AS8108" s="12"/>
      <c r="AT8108" s="12"/>
      <c r="AU8108" s="12"/>
      <c r="AV8108" s="12"/>
      <c r="AW8108" s="12"/>
      <c r="AX8108" s="12"/>
      <c r="AY8108" s="12"/>
      <c r="AZ8108" s="12"/>
      <c r="BA8108" s="12"/>
      <c r="BB8108" s="12"/>
      <c r="BC8108" s="12"/>
      <c r="BD8108" s="12"/>
      <c r="BE8108" s="12"/>
      <c r="BF8108" s="12"/>
      <c r="BG8108" s="12"/>
      <c r="BH8108" s="12"/>
      <c r="BI8108" s="12"/>
      <c r="BJ8108" s="12"/>
      <c r="BK8108" s="12"/>
      <c r="BL8108" s="12"/>
      <c r="BM8108" s="12"/>
      <c r="BN8108" s="12"/>
      <c r="BO8108" s="12"/>
      <c r="BP8108" s="12"/>
      <c r="BQ8108" s="12"/>
      <c r="BR8108" s="12"/>
      <c r="BS8108" s="12"/>
      <c r="BT8108" s="12"/>
      <c r="BU8108" s="12"/>
      <c r="BV8108" s="12"/>
      <c r="BW8108" s="12"/>
      <c r="BX8108" s="12"/>
      <c r="BY8108" s="12"/>
      <c r="BZ8108" s="12"/>
      <c r="CA8108" s="12"/>
      <c r="CB8108" s="12"/>
      <c r="CC8108" s="12"/>
      <c r="CD8108" s="12"/>
      <c r="CE8108" s="12"/>
      <c r="CF8108" s="12"/>
      <c r="CG8108" s="12"/>
      <c r="CH8108" s="12"/>
      <c r="CI8108" s="12"/>
      <c r="CJ8108" s="12"/>
      <c r="CK8108" s="12"/>
      <c r="CL8108" s="12"/>
      <c r="CM8108" s="12"/>
      <c r="CN8108" s="12"/>
      <c r="CO8108" s="12"/>
      <c r="CP8108" s="12"/>
      <c r="CQ8108" s="12"/>
      <c r="CR8108" s="12"/>
      <c r="CS8108" s="12"/>
      <c r="CT8108" s="12"/>
      <c r="CU8108" s="12"/>
      <c r="CV8108" s="12"/>
      <c r="CW8108" s="12"/>
      <c r="CX8108" s="12"/>
      <c r="CY8108" s="12"/>
      <c r="CZ8108" s="12"/>
      <c r="DA8108" s="12"/>
      <c r="DB8108" s="12"/>
      <c r="DC8108" s="12"/>
      <c r="DD8108" s="12"/>
      <c r="DE8108" s="12"/>
      <c r="DF8108" s="12"/>
      <c r="DG8108" s="12"/>
      <c r="DH8108" s="12"/>
      <c r="DI8108" s="12"/>
      <c r="DJ8108" s="12"/>
      <c r="DK8108" s="12"/>
      <c r="DL8108" s="12"/>
      <c r="DM8108" s="12"/>
      <c r="DN8108" s="12"/>
      <c r="DO8108" s="12"/>
      <c r="DP8108" s="12"/>
      <c r="DQ8108" s="12"/>
      <c r="DR8108" s="12"/>
      <c r="DS8108" s="12"/>
      <c r="DT8108" s="12"/>
      <c r="DU8108" s="12"/>
      <c r="DV8108" s="12"/>
      <c r="DW8108" s="12"/>
      <c r="DX8108" s="12"/>
      <c r="DY8108" s="12"/>
      <c r="DZ8108" s="12"/>
      <c r="EA8108" s="12"/>
      <c r="EB8108" s="12"/>
      <c r="EC8108" s="12"/>
      <c r="ED8108" s="12"/>
      <c r="EE8108" s="12"/>
      <c r="EF8108" s="12"/>
      <c r="EG8108" s="12"/>
      <c r="EH8108" s="12"/>
      <c r="EI8108" s="12"/>
      <c r="EJ8108" s="12"/>
      <c r="EK8108" s="12"/>
      <c r="EL8108" s="12"/>
      <c r="EM8108" s="12"/>
      <c r="EN8108" s="12"/>
      <c r="EO8108" s="12"/>
      <c r="EP8108" s="12"/>
      <c r="EQ8108" s="12"/>
      <c r="ER8108" s="12"/>
      <c r="ES8108" s="12"/>
      <c r="ET8108" s="12"/>
      <c r="EU8108" s="12"/>
      <c r="EV8108" s="12"/>
      <c r="EW8108" s="12"/>
      <c r="EX8108" s="12"/>
      <c r="EY8108" s="12"/>
      <c r="EZ8108" s="12"/>
      <c r="FA8108" s="12"/>
      <c r="FB8108" s="12"/>
      <c r="FC8108" s="12"/>
      <c r="FD8108" s="12"/>
      <c r="FE8108" s="12"/>
      <c r="FF8108" s="12"/>
      <c r="FG8108" s="12"/>
      <c r="FH8108" s="12"/>
      <c r="FI8108" s="12"/>
      <c r="FJ8108" s="12"/>
      <c r="FK8108" s="12"/>
      <c r="FL8108" s="12"/>
      <c r="FM8108" s="12"/>
      <c r="FN8108" s="12"/>
      <c r="FO8108" s="12"/>
      <c r="FP8108" s="12"/>
      <c r="FQ8108" s="12"/>
      <c r="FR8108" s="12"/>
      <c r="FS8108" s="12"/>
      <c r="FT8108" s="12"/>
      <c r="FU8108" s="12"/>
      <c r="FV8108" s="12"/>
      <c r="FW8108" s="12"/>
      <c r="FX8108" s="12"/>
      <c r="FY8108" s="12"/>
      <c r="FZ8108" s="12"/>
      <c r="GA8108" s="12"/>
      <c r="GB8108" s="12"/>
      <c r="GC8108" s="12"/>
      <c r="GD8108" s="12"/>
      <c r="GE8108" s="12"/>
      <c r="GF8108" s="12"/>
      <c r="GG8108" s="12"/>
      <c r="GH8108" s="12"/>
      <c r="GI8108" s="12"/>
      <c r="GJ8108" s="12"/>
      <c r="GK8108" s="12"/>
      <c r="GL8108" s="12"/>
      <c r="GM8108" s="12"/>
      <c r="GN8108" s="12"/>
      <c r="GO8108" s="12"/>
      <c r="GP8108" s="12"/>
      <c r="GQ8108" s="12"/>
      <c r="GR8108" s="12"/>
      <c r="GS8108" s="12"/>
      <c r="GT8108" s="12"/>
      <c r="GU8108" s="12"/>
      <c r="GV8108" s="12"/>
      <c r="GW8108" s="12"/>
      <c r="GX8108" s="12"/>
      <c r="GY8108" s="12"/>
    </row>
    <row r="8109" s="5" customFormat="1" spans="1:207">
      <c r="A8109" s="139"/>
      <c r="B8109" s="140"/>
      <c r="D8109" s="141"/>
      <c r="E8109" s="12"/>
      <c r="F8109" s="84"/>
      <c r="H8109" s="14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  <c r="Z8109" s="12"/>
      <c r="AA8109" s="12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  <c r="AR8109" s="12"/>
      <c r="AS8109" s="12"/>
      <c r="AT8109" s="12"/>
      <c r="AU8109" s="12"/>
      <c r="AV8109" s="12"/>
      <c r="AW8109" s="12"/>
      <c r="AX8109" s="12"/>
      <c r="AY8109" s="12"/>
      <c r="AZ8109" s="12"/>
      <c r="BA8109" s="12"/>
      <c r="BB8109" s="12"/>
      <c r="BC8109" s="12"/>
      <c r="BD8109" s="12"/>
      <c r="BE8109" s="12"/>
      <c r="BF8109" s="12"/>
      <c r="BG8109" s="12"/>
      <c r="BH8109" s="12"/>
      <c r="BI8109" s="12"/>
      <c r="BJ8109" s="12"/>
      <c r="BK8109" s="12"/>
      <c r="BL8109" s="12"/>
      <c r="BM8109" s="12"/>
      <c r="BN8109" s="12"/>
      <c r="BO8109" s="12"/>
      <c r="BP8109" s="12"/>
      <c r="BQ8109" s="12"/>
      <c r="BR8109" s="12"/>
      <c r="BS8109" s="12"/>
      <c r="BT8109" s="12"/>
      <c r="BU8109" s="12"/>
      <c r="BV8109" s="12"/>
      <c r="BW8109" s="12"/>
      <c r="BX8109" s="12"/>
      <c r="BY8109" s="12"/>
      <c r="BZ8109" s="12"/>
      <c r="CA8109" s="12"/>
      <c r="CB8109" s="12"/>
      <c r="CC8109" s="12"/>
      <c r="CD8109" s="12"/>
      <c r="CE8109" s="12"/>
      <c r="CF8109" s="12"/>
      <c r="CG8109" s="12"/>
      <c r="CH8109" s="12"/>
      <c r="CI8109" s="12"/>
      <c r="CJ8109" s="12"/>
      <c r="CK8109" s="12"/>
      <c r="CL8109" s="12"/>
      <c r="CM8109" s="12"/>
      <c r="CN8109" s="12"/>
      <c r="CO8109" s="12"/>
      <c r="CP8109" s="12"/>
      <c r="CQ8109" s="12"/>
      <c r="CR8109" s="12"/>
      <c r="CS8109" s="12"/>
      <c r="CT8109" s="12"/>
      <c r="CU8109" s="12"/>
      <c r="CV8109" s="12"/>
      <c r="CW8109" s="12"/>
      <c r="CX8109" s="12"/>
      <c r="CY8109" s="12"/>
      <c r="CZ8109" s="12"/>
      <c r="DA8109" s="12"/>
      <c r="DB8109" s="12"/>
      <c r="DC8109" s="12"/>
      <c r="DD8109" s="12"/>
      <c r="DE8109" s="12"/>
      <c r="DF8109" s="12"/>
      <c r="DG8109" s="12"/>
      <c r="DH8109" s="12"/>
      <c r="DI8109" s="12"/>
      <c r="DJ8109" s="12"/>
      <c r="DK8109" s="12"/>
      <c r="DL8109" s="12"/>
      <c r="DM8109" s="12"/>
      <c r="DN8109" s="12"/>
      <c r="DO8109" s="12"/>
      <c r="DP8109" s="12"/>
      <c r="DQ8109" s="12"/>
      <c r="DR8109" s="12"/>
      <c r="DS8109" s="12"/>
      <c r="DT8109" s="12"/>
      <c r="DU8109" s="12"/>
      <c r="DV8109" s="12"/>
      <c r="DW8109" s="12"/>
      <c r="DX8109" s="12"/>
      <c r="DY8109" s="12"/>
      <c r="DZ8109" s="12"/>
      <c r="EA8109" s="12"/>
      <c r="EB8109" s="12"/>
      <c r="EC8109" s="12"/>
      <c r="ED8109" s="12"/>
      <c r="EE8109" s="12"/>
      <c r="EF8109" s="12"/>
      <c r="EG8109" s="12"/>
      <c r="EH8109" s="12"/>
      <c r="EI8109" s="12"/>
      <c r="EJ8109" s="12"/>
      <c r="EK8109" s="12"/>
      <c r="EL8109" s="12"/>
      <c r="EM8109" s="12"/>
      <c r="EN8109" s="12"/>
      <c r="EO8109" s="12"/>
      <c r="EP8109" s="12"/>
      <c r="EQ8109" s="12"/>
      <c r="ER8109" s="12"/>
      <c r="ES8109" s="12"/>
      <c r="ET8109" s="12"/>
      <c r="EU8109" s="12"/>
      <c r="EV8109" s="12"/>
      <c r="EW8109" s="12"/>
      <c r="EX8109" s="12"/>
      <c r="EY8109" s="12"/>
      <c r="EZ8109" s="12"/>
      <c r="FA8109" s="12"/>
      <c r="FB8109" s="12"/>
      <c r="FC8109" s="12"/>
      <c r="FD8109" s="12"/>
      <c r="FE8109" s="12"/>
      <c r="FF8109" s="12"/>
      <c r="FG8109" s="12"/>
      <c r="FH8109" s="12"/>
      <c r="FI8109" s="12"/>
      <c r="FJ8109" s="12"/>
      <c r="FK8109" s="12"/>
      <c r="FL8109" s="12"/>
      <c r="FM8109" s="12"/>
      <c r="FN8109" s="12"/>
      <c r="FO8109" s="12"/>
      <c r="FP8109" s="12"/>
      <c r="FQ8109" s="12"/>
      <c r="FR8109" s="12"/>
      <c r="FS8109" s="12"/>
      <c r="FT8109" s="12"/>
      <c r="FU8109" s="12"/>
      <c r="FV8109" s="12"/>
      <c r="FW8109" s="12"/>
      <c r="FX8109" s="12"/>
      <c r="FY8109" s="12"/>
      <c r="FZ8109" s="12"/>
      <c r="GA8109" s="12"/>
      <c r="GB8109" s="12"/>
      <c r="GC8109" s="12"/>
      <c r="GD8109" s="12"/>
      <c r="GE8109" s="12"/>
      <c r="GF8109" s="12"/>
      <c r="GG8109" s="12"/>
      <c r="GH8109" s="12"/>
      <c r="GI8109" s="12"/>
      <c r="GJ8109" s="12"/>
      <c r="GK8109" s="12"/>
      <c r="GL8109" s="12"/>
      <c r="GM8109" s="12"/>
      <c r="GN8109" s="12"/>
      <c r="GO8109" s="12"/>
      <c r="GP8109" s="12"/>
      <c r="GQ8109" s="12"/>
      <c r="GR8109" s="12"/>
      <c r="GS8109" s="12"/>
      <c r="GT8109" s="12"/>
      <c r="GU8109" s="12"/>
      <c r="GV8109" s="12"/>
      <c r="GW8109" s="12"/>
      <c r="GX8109" s="12"/>
      <c r="GY8109" s="12"/>
    </row>
    <row r="8110" s="5" customFormat="1" spans="1:207">
      <c r="A8110" s="139"/>
      <c r="B8110" s="140"/>
      <c r="D8110" s="141"/>
      <c r="E8110" s="12"/>
      <c r="F8110" s="84"/>
      <c r="H8110" s="14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  <c r="Z8110" s="12"/>
      <c r="AA8110" s="12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  <c r="AR8110" s="12"/>
      <c r="AS8110" s="12"/>
      <c r="AT8110" s="12"/>
      <c r="AU8110" s="12"/>
      <c r="AV8110" s="12"/>
      <c r="AW8110" s="12"/>
      <c r="AX8110" s="12"/>
      <c r="AY8110" s="12"/>
      <c r="AZ8110" s="12"/>
      <c r="BA8110" s="12"/>
      <c r="BB8110" s="12"/>
      <c r="BC8110" s="12"/>
      <c r="BD8110" s="12"/>
      <c r="BE8110" s="12"/>
      <c r="BF8110" s="12"/>
      <c r="BG8110" s="12"/>
      <c r="BH8110" s="12"/>
      <c r="BI8110" s="12"/>
      <c r="BJ8110" s="12"/>
      <c r="BK8110" s="12"/>
      <c r="BL8110" s="12"/>
      <c r="BM8110" s="12"/>
      <c r="BN8110" s="12"/>
      <c r="BO8110" s="12"/>
      <c r="BP8110" s="12"/>
      <c r="BQ8110" s="12"/>
      <c r="BR8110" s="12"/>
      <c r="BS8110" s="12"/>
      <c r="BT8110" s="12"/>
      <c r="BU8110" s="12"/>
      <c r="BV8110" s="12"/>
      <c r="BW8110" s="12"/>
      <c r="BX8110" s="12"/>
      <c r="BY8110" s="12"/>
      <c r="BZ8110" s="12"/>
      <c r="CA8110" s="12"/>
      <c r="CB8110" s="12"/>
      <c r="CC8110" s="12"/>
      <c r="CD8110" s="12"/>
      <c r="CE8110" s="12"/>
      <c r="CF8110" s="12"/>
      <c r="CG8110" s="12"/>
      <c r="CH8110" s="12"/>
      <c r="CI8110" s="12"/>
      <c r="CJ8110" s="12"/>
      <c r="CK8110" s="12"/>
      <c r="CL8110" s="12"/>
      <c r="CM8110" s="12"/>
      <c r="CN8110" s="12"/>
      <c r="CO8110" s="12"/>
      <c r="CP8110" s="12"/>
      <c r="CQ8110" s="12"/>
      <c r="CR8110" s="12"/>
      <c r="CS8110" s="12"/>
      <c r="CT8110" s="12"/>
      <c r="CU8110" s="12"/>
      <c r="CV8110" s="12"/>
      <c r="CW8110" s="12"/>
      <c r="CX8110" s="12"/>
      <c r="CY8110" s="12"/>
      <c r="CZ8110" s="12"/>
      <c r="DA8110" s="12"/>
      <c r="DB8110" s="12"/>
      <c r="DC8110" s="12"/>
      <c r="DD8110" s="12"/>
      <c r="DE8110" s="12"/>
      <c r="DF8110" s="12"/>
      <c r="DG8110" s="12"/>
      <c r="DH8110" s="12"/>
      <c r="DI8110" s="12"/>
      <c r="DJ8110" s="12"/>
      <c r="DK8110" s="12"/>
      <c r="DL8110" s="12"/>
      <c r="DM8110" s="12"/>
      <c r="DN8110" s="12"/>
      <c r="DO8110" s="12"/>
      <c r="DP8110" s="12"/>
      <c r="DQ8110" s="12"/>
      <c r="DR8110" s="12"/>
      <c r="DS8110" s="12"/>
      <c r="DT8110" s="12"/>
      <c r="DU8110" s="12"/>
      <c r="DV8110" s="12"/>
      <c r="DW8110" s="12"/>
      <c r="DX8110" s="12"/>
      <c r="DY8110" s="12"/>
      <c r="DZ8110" s="12"/>
      <c r="EA8110" s="12"/>
      <c r="EB8110" s="12"/>
      <c r="EC8110" s="12"/>
      <c r="ED8110" s="12"/>
      <c r="EE8110" s="12"/>
      <c r="EF8110" s="12"/>
      <c r="EG8110" s="12"/>
      <c r="EH8110" s="12"/>
      <c r="EI8110" s="12"/>
      <c r="EJ8110" s="12"/>
      <c r="EK8110" s="12"/>
      <c r="EL8110" s="12"/>
      <c r="EM8110" s="12"/>
      <c r="EN8110" s="12"/>
      <c r="EO8110" s="12"/>
      <c r="EP8110" s="12"/>
      <c r="EQ8110" s="12"/>
      <c r="ER8110" s="12"/>
      <c r="ES8110" s="12"/>
      <c r="ET8110" s="12"/>
      <c r="EU8110" s="12"/>
      <c r="EV8110" s="12"/>
      <c r="EW8110" s="12"/>
      <c r="EX8110" s="12"/>
      <c r="EY8110" s="12"/>
      <c r="EZ8110" s="12"/>
      <c r="FA8110" s="12"/>
      <c r="FB8110" s="12"/>
      <c r="FC8110" s="12"/>
      <c r="FD8110" s="12"/>
      <c r="FE8110" s="12"/>
      <c r="FF8110" s="12"/>
      <c r="FG8110" s="12"/>
      <c r="FH8110" s="12"/>
      <c r="FI8110" s="12"/>
      <c r="FJ8110" s="12"/>
      <c r="FK8110" s="12"/>
      <c r="FL8110" s="12"/>
      <c r="FM8110" s="12"/>
      <c r="FN8110" s="12"/>
      <c r="FO8110" s="12"/>
      <c r="FP8110" s="12"/>
      <c r="FQ8110" s="12"/>
      <c r="FR8110" s="12"/>
      <c r="FS8110" s="12"/>
      <c r="FT8110" s="12"/>
      <c r="FU8110" s="12"/>
      <c r="FV8110" s="12"/>
      <c r="FW8110" s="12"/>
      <c r="FX8110" s="12"/>
      <c r="FY8110" s="12"/>
      <c r="FZ8110" s="12"/>
      <c r="GA8110" s="12"/>
      <c r="GB8110" s="12"/>
      <c r="GC8110" s="12"/>
      <c r="GD8110" s="12"/>
      <c r="GE8110" s="12"/>
      <c r="GF8110" s="12"/>
      <c r="GG8110" s="12"/>
      <c r="GH8110" s="12"/>
      <c r="GI8110" s="12"/>
      <c r="GJ8110" s="12"/>
      <c r="GK8110" s="12"/>
      <c r="GL8110" s="12"/>
      <c r="GM8110" s="12"/>
      <c r="GN8110" s="12"/>
      <c r="GO8110" s="12"/>
      <c r="GP8110" s="12"/>
      <c r="GQ8110" s="12"/>
      <c r="GR8110" s="12"/>
      <c r="GS8110" s="12"/>
      <c r="GT8110" s="12"/>
      <c r="GU8110" s="12"/>
      <c r="GV8110" s="12"/>
      <c r="GW8110" s="12"/>
      <c r="GX8110" s="12"/>
      <c r="GY8110" s="12"/>
    </row>
    <row r="8111" s="5" customFormat="1" spans="1:207">
      <c r="A8111" s="139"/>
      <c r="B8111" s="140"/>
      <c r="D8111" s="141"/>
      <c r="E8111" s="12"/>
      <c r="F8111" s="84"/>
      <c r="H8111" s="14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  <c r="Z8111" s="12"/>
      <c r="AA8111" s="12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  <c r="AR8111" s="12"/>
      <c r="AS8111" s="12"/>
      <c r="AT8111" s="12"/>
      <c r="AU8111" s="12"/>
      <c r="AV8111" s="12"/>
      <c r="AW8111" s="12"/>
      <c r="AX8111" s="12"/>
      <c r="AY8111" s="12"/>
      <c r="AZ8111" s="12"/>
      <c r="BA8111" s="12"/>
      <c r="BB8111" s="12"/>
      <c r="BC8111" s="12"/>
      <c r="BD8111" s="12"/>
      <c r="BE8111" s="12"/>
      <c r="BF8111" s="12"/>
      <c r="BG8111" s="12"/>
      <c r="BH8111" s="12"/>
      <c r="BI8111" s="12"/>
      <c r="BJ8111" s="12"/>
      <c r="BK8111" s="12"/>
      <c r="BL8111" s="12"/>
      <c r="BM8111" s="12"/>
      <c r="BN8111" s="12"/>
      <c r="BO8111" s="12"/>
      <c r="BP8111" s="12"/>
      <c r="BQ8111" s="12"/>
      <c r="BR8111" s="12"/>
      <c r="BS8111" s="12"/>
      <c r="BT8111" s="12"/>
      <c r="BU8111" s="12"/>
      <c r="BV8111" s="12"/>
      <c r="BW8111" s="12"/>
      <c r="BX8111" s="12"/>
      <c r="BY8111" s="12"/>
      <c r="BZ8111" s="12"/>
      <c r="CA8111" s="12"/>
      <c r="CB8111" s="12"/>
      <c r="CC8111" s="12"/>
      <c r="CD8111" s="12"/>
      <c r="CE8111" s="12"/>
      <c r="CF8111" s="12"/>
      <c r="CG8111" s="12"/>
      <c r="CH8111" s="12"/>
      <c r="CI8111" s="12"/>
      <c r="CJ8111" s="12"/>
      <c r="CK8111" s="12"/>
      <c r="CL8111" s="12"/>
      <c r="CM8111" s="12"/>
      <c r="CN8111" s="12"/>
      <c r="CO8111" s="12"/>
      <c r="CP8111" s="12"/>
      <c r="CQ8111" s="12"/>
      <c r="CR8111" s="12"/>
      <c r="CS8111" s="12"/>
      <c r="CT8111" s="12"/>
      <c r="CU8111" s="12"/>
      <c r="CV8111" s="12"/>
      <c r="CW8111" s="12"/>
      <c r="CX8111" s="12"/>
      <c r="CY8111" s="12"/>
      <c r="CZ8111" s="12"/>
      <c r="DA8111" s="12"/>
      <c r="DB8111" s="12"/>
      <c r="DC8111" s="12"/>
      <c r="DD8111" s="12"/>
      <c r="DE8111" s="12"/>
      <c r="DF8111" s="12"/>
      <c r="DG8111" s="12"/>
      <c r="DH8111" s="12"/>
      <c r="DI8111" s="12"/>
      <c r="DJ8111" s="12"/>
      <c r="DK8111" s="12"/>
      <c r="DL8111" s="12"/>
      <c r="DM8111" s="12"/>
      <c r="DN8111" s="12"/>
      <c r="DO8111" s="12"/>
      <c r="DP8111" s="12"/>
      <c r="DQ8111" s="12"/>
      <c r="DR8111" s="12"/>
      <c r="DS8111" s="12"/>
      <c r="DT8111" s="12"/>
      <c r="DU8111" s="12"/>
      <c r="DV8111" s="12"/>
      <c r="DW8111" s="12"/>
      <c r="DX8111" s="12"/>
      <c r="DY8111" s="12"/>
      <c r="DZ8111" s="12"/>
      <c r="EA8111" s="12"/>
      <c r="EB8111" s="12"/>
      <c r="EC8111" s="12"/>
      <c r="ED8111" s="12"/>
      <c r="EE8111" s="12"/>
      <c r="EF8111" s="12"/>
      <c r="EG8111" s="12"/>
      <c r="EH8111" s="12"/>
      <c r="EI8111" s="12"/>
      <c r="EJ8111" s="12"/>
      <c r="EK8111" s="12"/>
      <c r="EL8111" s="12"/>
      <c r="EM8111" s="12"/>
      <c r="EN8111" s="12"/>
      <c r="EO8111" s="12"/>
      <c r="EP8111" s="12"/>
      <c r="EQ8111" s="12"/>
      <c r="ER8111" s="12"/>
      <c r="ES8111" s="12"/>
      <c r="ET8111" s="12"/>
      <c r="EU8111" s="12"/>
      <c r="EV8111" s="12"/>
      <c r="EW8111" s="12"/>
      <c r="EX8111" s="12"/>
      <c r="EY8111" s="12"/>
      <c r="EZ8111" s="12"/>
      <c r="FA8111" s="12"/>
      <c r="FB8111" s="12"/>
      <c r="FC8111" s="12"/>
      <c r="FD8111" s="12"/>
      <c r="FE8111" s="12"/>
      <c r="FF8111" s="12"/>
      <c r="FG8111" s="12"/>
      <c r="FH8111" s="12"/>
      <c r="FI8111" s="12"/>
      <c r="FJ8111" s="12"/>
      <c r="FK8111" s="12"/>
      <c r="FL8111" s="12"/>
      <c r="FM8111" s="12"/>
      <c r="FN8111" s="12"/>
      <c r="FO8111" s="12"/>
      <c r="FP8111" s="12"/>
      <c r="FQ8111" s="12"/>
      <c r="FR8111" s="12"/>
      <c r="FS8111" s="12"/>
      <c r="FT8111" s="12"/>
      <c r="FU8111" s="12"/>
      <c r="FV8111" s="12"/>
      <c r="FW8111" s="12"/>
      <c r="FX8111" s="12"/>
      <c r="FY8111" s="12"/>
      <c r="FZ8111" s="12"/>
      <c r="GA8111" s="12"/>
      <c r="GB8111" s="12"/>
      <c r="GC8111" s="12"/>
      <c r="GD8111" s="12"/>
      <c r="GE8111" s="12"/>
      <c r="GF8111" s="12"/>
      <c r="GG8111" s="12"/>
      <c r="GH8111" s="12"/>
      <c r="GI8111" s="12"/>
      <c r="GJ8111" s="12"/>
      <c r="GK8111" s="12"/>
      <c r="GL8111" s="12"/>
      <c r="GM8111" s="12"/>
      <c r="GN8111" s="12"/>
      <c r="GO8111" s="12"/>
      <c r="GP8111" s="12"/>
      <c r="GQ8111" s="12"/>
      <c r="GR8111" s="12"/>
      <c r="GS8111" s="12"/>
      <c r="GT8111" s="12"/>
      <c r="GU8111" s="12"/>
      <c r="GV8111" s="12"/>
      <c r="GW8111" s="12"/>
      <c r="GX8111" s="12"/>
      <c r="GY8111" s="12"/>
    </row>
    <row r="8112" s="5" customFormat="1" spans="1:207">
      <c r="A8112" s="139"/>
      <c r="B8112" s="140"/>
      <c r="D8112" s="141"/>
      <c r="E8112" s="12"/>
      <c r="F8112" s="84"/>
      <c r="H8112" s="14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  <c r="Z8112" s="12"/>
      <c r="AA8112" s="12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  <c r="AR8112" s="12"/>
      <c r="AS8112" s="12"/>
      <c r="AT8112" s="12"/>
      <c r="AU8112" s="12"/>
      <c r="AV8112" s="12"/>
      <c r="AW8112" s="12"/>
      <c r="AX8112" s="12"/>
      <c r="AY8112" s="12"/>
      <c r="AZ8112" s="12"/>
      <c r="BA8112" s="12"/>
      <c r="BB8112" s="12"/>
      <c r="BC8112" s="12"/>
      <c r="BD8112" s="12"/>
      <c r="BE8112" s="12"/>
      <c r="BF8112" s="12"/>
      <c r="BG8112" s="12"/>
      <c r="BH8112" s="12"/>
      <c r="BI8112" s="12"/>
      <c r="BJ8112" s="12"/>
      <c r="BK8112" s="12"/>
      <c r="BL8112" s="12"/>
      <c r="BM8112" s="12"/>
      <c r="BN8112" s="12"/>
      <c r="BO8112" s="12"/>
      <c r="BP8112" s="12"/>
      <c r="BQ8112" s="12"/>
      <c r="BR8112" s="12"/>
      <c r="BS8112" s="12"/>
      <c r="BT8112" s="12"/>
      <c r="BU8112" s="12"/>
      <c r="BV8112" s="12"/>
      <c r="BW8112" s="12"/>
      <c r="BX8112" s="12"/>
      <c r="BY8112" s="12"/>
      <c r="BZ8112" s="12"/>
      <c r="CA8112" s="12"/>
      <c r="CB8112" s="12"/>
      <c r="CC8112" s="12"/>
      <c r="CD8112" s="12"/>
      <c r="CE8112" s="12"/>
      <c r="CF8112" s="12"/>
      <c r="CG8112" s="12"/>
      <c r="CH8112" s="12"/>
      <c r="CI8112" s="12"/>
      <c r="CJ8112" s="12"/>
      <c r="CK8112" s="12"/>
      <c r="CL8112" s="12"/>
      <c r="CM8112" s="12"/>
      <c r="CN8112" s="12"/>
      <c r="CO8112" s="12"/>
      <c r="CP8112" s="12"/>
      <c r="CQ8112" s="12"/>
      <c r="CR8112" s="12"/>
      <c r="CS8112" s="12"/>
      <c r="CT8112" s="12"/>
      <c r="CU8112" s="12"/>
      <c r="CV8112" s="12"/>
      <c r="CW8112" s="12"/>
      <c r="CX8112" s="12"/>
      <c r="CY8112" s="12"/>
      <c r="CZ8112" s="12"/>
      <c r="DA8112" s="12"/>
      <c r="DB8112" s="12"/>
      <c r="DC8112" s="12"/>
      <c r="DD8112" s="12"/>
      <c r="DE8112" s="12"/>
      <c r="DF8112" s="12"/>
      <c r="DG8112" s="12"/>
      <c r="DH8112" s="12"/>
      <c r="DI8112" s="12"/>
      <c r="DJ8112" s="12"/>
      <c r="DK8112" s="12"/>
      <c r="DL8112" s="12"/>
      <c r="DM8112" s="12"/>
      <c r="DN8112" s="12"/>
      <c r="DO8112" s="12"/>
      <c r="DP8112" s="12"/>
      <c r="DQ8112" s="12"/>
      <c r="DR8112" s="12"/>
      <c r="DS8112" s="12"/>
      <c r="DT8112" s="12"/>
      <c r="DU8112" s="12"/>
      <c r="DV8112" s="12"/>
      <c r="DW8112" s="12"/>
      <c r="DX8112" s="12"/>
      <c r="DY8112" s="12"/>
      <c r="DZ8112" s="12"/>
      <c r="EA8112" s="12"/>
      <c r="EB8112" s="12"/>
      <c r="EC8112" s="12"/>
      <c r="ED8112" s="12"/>
      <c r="EE8112" s="12"/>
      <c r="EF8112" s="12"/>
      <c r="EG8112" s="12"/>
      <c r="EH8112" s="12"/>
      <c r="EI8112" s="12"/>
      <c r="EJ8112" s="12"/>
      <c r="EK8112" s="12"/>
      <c r="EL8112" s="12"/>
      <c r="EM8112" s="12"/>
      <c r="EN8112" s="12"/>
      <c r="EO8112" s="12"/>
      <c r="EP8112" s="12"/>
      <c r="EQ8112" s="12"/>
      <c r="ER8112" s="12"/>
      <c r="ES8112" s="12"/>
      <c r="ET8112" s="12"/>
      <c r="EU8112" s="12"/>
      <c r="EV8112" s="12"/>
      <c r="EW8112" s="12"/>
      <c r="EX8112" s="12"/>
      <c r="EY8112" s="12"/>
      <c r="EZ8112" s="12"/>
      <c r="FA8112" s="12"/>
      <c r="FB8112" s="12"/>
      <c r="FC8112" s="12"/>
      <c r="FD8112" s="12"/>
      <c r="FE8112" s="12"/>
      <c r="FF8112" s="12"/>
      <c r="FG8112" s="12"/>
      <c r="FH8112" s="12"/>
      <c r="FI8112" s="12"/>
      <c r="FJ8112" s="12"/>
      <c r="FK8112" s="12"/>
      <c r="FL8112" s="12"/>
      <c r="FM8112" s="12"/>
      <c r="FN8112" s="12"/>
      <c r="FO8112" s="12"/>
      <c r="FP8112" s="12"/>
      <c r="FQ8112" s="12"/>
      <c r="FR8112" s="12"/>
      <c r="FS8112" s="12"/>
      <c r="FT8112" s="12"/>
      <c r="FU8112" s="12"/>
      <c r="FV8112" s="12"/>
      <c r="FW8112" s="12"/>
      <c r="FX8112" s="12"/>
      <c r="FY8112" s="12"/>
      <c r="FZ8112" s="12"/>
      <c r="GA8112" s="12"/>
      <c r="GB8112" s="12"/>
      <c r="GC8112" s="12"/>
      <c r="GD8112" s="12"/>
      <c r="GE8112" s="12"/>
      <c r="GF8112" s="12"/>
      <c r="GG8112" s="12"/>
      <c r="GH8112" s="12"/>
      <c r="GI8112" s="12"/>
      <c r="GJ8112" s="12"/>
      <c r="GK8112" s="12"/>
      <c r="GL8112" s="12"/>
      <c r="GM8112" s="12"/>
      <c r="GN8112" s="12"/>
      <c r="GO8112" s="12"/>
      <c r="GP8112" s="12"/>
      <c r="GQ8112" s="12"/>
      <c r="GR8112" s="12"/>
      <c r="GS8112" s="12"/>
      <c r="GT8112" s="12"/>
      <c r="GU8112" s="12"/>
      <c r="GV8112" s="12"/>
      <c r="GW8112" s="12"/>
      <c r="GX8112" s="12"/>
      <c r="GY8112" s="12"/>
    </row>
    <row r="8113" s="5" customFormat="1" spans="1:207">
      <c r="A8113" s="139"/>
      <c r="B8113" s="140"/>
      <c r="D8113" s="141"/>
      <c r="E8113" s="12"/>
      <c r="F8113" s="84"/>
      <c r="H8113" s="14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  <c r="Z8113" s="12"/>
      <c r="AA8113" s="12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  <c r="AR8113" s="12"/>
      <c r="AS8113" s="12"/>
      <c r="AT8113" s="12"/>
      <c r="AU8113" s="12"/>
      <c r="AV8113" s="12"/>
      <c r="AW8113" s="12"/>
      <c r="AX8113" s="12"/>
      <c r="AY8113" s="12"/>
      <c r="AZ8113" s="12"/>
      <c r="BA8113" s="12"/>
      <c r="BB8113" s="12"/>
      <c r="BC8113" s="12"/>
      <c r="BD8113" s="12"/>
      <c r="BE8113" s="12"/>
      <c r="BF8113" s="12"/>
      <c r="BG8113" s="12"/>
      <c r="BH8113" s="12"/>
      <c r="BI8113" s="12"/>
      <c r="BJ8113" s="12"/>
      <c r="BK8113" s="12"/>
      <c r="BL8113" s="12"/>
      <c r="BM8113" s="12"/>
      <c r="BN8113" s="12"/>
      <c r="BO8113" s="12"/>
      <c r="BP8113" s="12"/>
      <c r="BQ8113" s="12"/>
      <c r="BR8113" s="12"/>
      <c r="BS8113" s="12"/>
      <c r="BT8113" s="12"/>
      <c r="BU8113" s="12"/>
      <c r="BV8113" s="12"/>
      <c r="BW8113" s="12"/>
      <c r="BX8113" s="12"/>
      <c r="BY8113" s="12"/>
      <c r="BZ8113" s="12"/>
      <c r="CA8113" s="12"/>
      <c r="CB8113" s="12"/>
      <c r="CC8113" s="12"/>
      <c r="CD8113" s="12"/>
      <c r="CE8113" s="12"/>
      <c r="CF8113" s="12"/>
      <c r="CG8113" s="12"/>
      <c r="CH8113" s="12"/>
      <c r="CI8113" s="12"/>
      <c r="CJ8113" s="12"/>
      <c r="CK8113" s="12"/>
      <c r="CL8113" s="12"/>
      <c r="CM8113" s="12"/>
      <c r="CN8113" s="12"/>
      <c r="CO8113" s="12"/>
      <c r="CP8113" s="12"/>
      <c r="CQ8113" s="12"/>
      <c r="CR8113" s="12"/>
      <c r="CS8113" s="12"/>
      <c r="CT8113" s="12"/>
      <c r="CU8113" s="12"/>
      <c r="CV8113" s="12"/>
      <c r="CW8113" s="12"/>
      <c r="CX8113" s="12"/>
      <c r="CY8113" s="12"/>
      <c r="CZ8113" s="12"/>
      <c r="DA8113" s="12"/>
      <c r="DB8113" s="12"/>
      <c r="DC8113" s="12"/>
      <c r="DD8113" s="12"/>
      <c r="DE8113" s="12"/>
      <c r="DF8113" s="12"/>
      <c r="DG8113" s="12"/>
      <c r="DH8113" s="12"/>
      <c r="DI8113" s="12"/>
      <c r="DJ8113" s="12"/>
      <c r="DK8113" s="12"/>
      <c r="DL8113" s="12"/>
      <c r="DM8113" s="12"/>
      <c r="DN8113" s="12"/>
      <c r="DO8113" s="12"/>
      <c r="DP8113" s="12"/>
      <c r="DQ8113" s="12"/>
      <c r="DR8113" s="12"/>
      <c r="DS8113" s="12"/>
      <c r="DT8113" s="12"/>
      <c r="DU8113" s="12"/>
      <c r="DV8113" s="12"/>
      <c r="DW8113" s="12"/>
      <c r="DX8113" s="12"/>
      <c r="DY8113" s="12"/>
      <c r="DZ8113" s="12"/>
      <c r="EA8113" s="12"/>
      <c r="EB8113" s="12"/>
      <c r="EC8113" s="12"/>
      <c r="ED8113" s="12"/>
      <c r="EE8113" s="12"/>
      <c r="EF8113" s="12"/>
      <c r="EG8113" s="12"/>
      <c r="EH8113" s="12"/>
      <c r="EI8113" s="12"/>
      <c r="EJ8113" s="12"/>
      <c r="EK8113" s="12"/>
      <c r="EL8113" s="12"/>
      <c r="EM8113" s="12"/>
      <c r="EN8113" s="12"/>
      <c r="EO8113" s="12"/>
      <c r="EP8113" s="12"/>
      <c r="EQ8113" s="12"/>
      <c r="ER8113" s="12"/>
      <c r="ES8113" s="12"/>
      <c r="ET8113" s="12"/>
      <c r="EU8113" s="12"/>
      <c r="EV8113" s="12"/>
      <c r="EW8113" s="12"/>
      <c r="EX8113" s="12"/>
      <c r="EY8113" s="12"/>
      <c r="EZ8113" s="12"/>
      <c r="FA8113" s="12"/>
      <c r="FB8113" s="12"/>
      <c r="FC8113" s="12"/>
      <c r="FD8113" s="12"/>
      <c r="FE8113" s="12"/>
      <c r="FF8113" s="12"/>
      <c r="FG8113" s="12"/>
      <c r="FH8113" s="12"/>
      <c r="FI8113" s="12"/>
      <c r="FJ8113" s="12"/>
      <c r="FK8113" s="12"/>
      <c r="FL8113" s="12"/>
      <c r="FM8113" s="12"/>
      <c r="FN8113" s="12"/>
      <c r="FO8113" s="12"/>
      <c r="FP8113" s="12"/>
      <c r="FQ8113" s="12"/>
      <c r="FR8113" s="12"/>
      <c r="FS8113" s="12"/>
      <c r="FT8113" s="12"/>
      <c r="FU8113" s="12"/>
      <c r="FV8113" s="12"/>
      <c r="FW8113" s="12"/>
      <c r="FX8113" s="12"/>
      <c r="FY8113" s="12"/>
      <c r="FZ8113" s="12"/>
      <c r="GA8113" s="12"/>
      <c r="GB8113" s="12"/>
      <c r="GC8113" s="12"/>
      <c r="GD8113" s="12"/>
      <c r="GE8113" s="12"/>
      <c r="GF8113" s="12"/>
      <c r="GG8113" s="12"/>
      <c r="GH8113" s="12"/>
      <c r="GI8113" s="12"/>
      <c r="GJ8113" s="12"/>
      <c r="GK8113" s="12"/>
      <c r="GL8113" s="12"/>
      <c r="GM8113" s="12"/>
      <c r="GN8113" s="12"/>
      <c r="GO8113" s="12"/>
      <c r="GP8113" s="12"/>
      <c r="GQ8113" s="12"/>
      <c r="GR8113" s="12"/>
      <c r="GS8113" s="12"/>
      <c r="GT8113" s="12"/>
      <c r="GU8113" s="12"/>
      <c r="GV8113" s="12"/>
      <c r="GW8113" s="12"/>
      <c r="GX8113" s="12"/>
      <c r="GY8113" s="12"/>
    </row>
    <row r="8114" s="5" customFormat="1" spans="1:207">
      <c r="A8114" s="139"/>
      <c r="B8114" s="140"/>
      <c r="D8114" s="141"/>
      <c r="E8114" s="12"/>
      <c r="F8114" s="84"/>
      <c r="H8114" s="14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  <c r="Z8114" s="12"/>
      <c r="AA8114" s="12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  <c r="AR8114" s="12"/>
      <c r="AS8114" s="12"/>
      <c r="AT8114" s="12"/>
      <c r="AU8114" s="12"/>
      <c r="AV8114" s="12"/>
      <c r="AW8114" s="12"/>
      <c r="AX8114" s="12"/>
      <c r="AY8114" s="12"/>
      <c r="AZ8114" s="12"/>
      <c r="BA8114" s="12"/>
      <c r="BB8114" s="12"/>
      <c r="BC8114" s="12"/>
      <c r="BD8114" s="12"/>
      <c r="BE8114" s="12"/>
      <c r="BF8114" s="12"/>
      <c r="BG8114" s="12"/>
      <c r="BH8114" s="12"/>
      <c r="BI8114" s="12"/>
      <c r="BJ8114" s="12"/>
      <c r="BK8114" s="12"/>
      <c r="BL8114" s="12"/>
      <c r="BM8114" s="12"/>
      <c r="BN8114" s="12"/>
      <c r="BO8114" s="12"/>
      <c r="BP8114" s="12"/>
      <c r="BQ8114" s="12"/>
      <c r="BR8114" s="12"/>
      <c r="BS8114" s="12"/>
      <c r="BT8114" s="12"/>
      <c r="BU8114" s="12"/>
      <c r="BV8114" s="12"/>
      <c r="BW8114" s="12"/>
      <c r="BX8114" s="12"/>
      <c r="BY8114" s="12"/>
      <c r="BZ8114" s="12"/>
      <c r="CA8114" s="12"/>
      <c r="CB8114" s="12"/>
      <c r="CC8114" s="12"/>
      <c r="CD8114" s="12"/>
      <c r="CE8114" s="12"/>
      <c r="CF8114" s="12"/>
      <c r="CG8114" s="12"/>
      <c r="CH8114" s="12"/>
      <c r="CI8114" s="12"/>
      <c r="CJ8114" s="12"/>
      <c r="CK8114" s="12"/>
      <c r="CL8114" s="12"/>
      <c r="CM8114" s="12"/>
      <c r="CN8114" s="12"/>
      <c r="CO8114" s="12"/>
      <c r="CP8114" s="12"/>
      <c r="CQ8114" s="12"/>
      <c r="CR8114" s="12"/>
      <c r="CS8114" s="12"/>
      <c r="CT8114" s="12"/>
      <c r="CU8114" s="12"/>
      <c r="CV8114" s="12"/>
      <c r="CW8114" s="12"/>
      <c r="CX8114" s="12"/>
      <c r="CY8114" s="12"/>
      <c r="CZ8114" s="12"/>
      <c r="DA8114" s="12"/>
      <c r="DB8114" s="12"/>
      <c r="DC8114" s="12"/>
      <c r="DD8114" s="12"/>
      <c r="DE8114" s="12"/>
      <c r="DF8114" s="12"/>
      <c r="DG8114" s="12"/>
      <c r="DH8114" s="12"/>
      <c r="DI8114" s="12"/>
      <c r="DJ8114" s="12"/>
      <c r="DK8114" s="12"/>
      <c r="DL8114" s="12"/>
      <c r="DM8114" s="12"/>
      <c r="DN8114" s="12"/>
      <c r="DO8114" s="12"/>
      <c r="DP8114" s="12"/>
      <c r="DQ8114" s="12"/>
      <c r="DR8114" s="12"/>
      <c r="DS8114" s="12"/>
      <c r="DT8114" s="12"/>
      <c r="DU8114" s="12"/>
      <c r="DV8114" s="12"/>
      <c r="DW8114" s="12"/>
      <c r="DX8114" s="12"/>
      <c r="DY8114" s="12"/>
      <c r="DZ8114" s="12"/>
      <c r="EA8114" s="12"/>
      <c r="EB8114" s="12"/>
      <c r="EC8114" s="12"/>
      <c r="ED8114" s="12"/>
      <c r="EE8114" s="12"/>
      <c r="EF8114" s="12"/>
      <c r="EG8114" s="12"/>
      <c r="EH8114" s="12"/>
      <c r="EI8114" s="12"/>
      <c r="EJ8114" s="12"/>
      <c r="EK8114" s="12"/>
      <c r="EL8114" s="12"/>
      <c r="EM8114" s="12"/>
      <c r="EN8114" s="12"/>
      <c r="EO8114" s="12"/>
      <c r="EP8114" s="12"/>
      <c r="EQ8114" s="12"/>
      <c r="ER8114" s="12"/>
      <c r="ES8114" s="12"/>
      <c r="ET8114" s="12"/>
      <c r="EU8114" s="12"/>
      <c r="EV8114" s="12"/>
      <c r="EW8114" s="12"/>
      <c r="EX8114" s="12"/>
      <c r="EY8114" s="12"/>
      <c r="EZ8114" s="12"/>
      <c r="FA8114" s="12"/>
      <c r="FB8114" s="12"/>
      <c r="FC8114" s="12"/>
      <c r="FD8114" s="12"/>
      <c r="FE8114" s="12"/>
      <c r="FF8114" s="12"/>
      <c r="FG8114" s="12"/>
      <c r="FH8114" s="12"/>
      <c r="FI8114" s="12"/>
      <c r="FJ8114" s="12"/>
      <c r="FK8114" s="12"/>
      <c r="FL8114" s="12"/>
      <c r="FM8114" s="12"/>
      <c r="FN8114" s="12"/>
      <c r="FO8114" s="12"/>
      <c r="FP8114" s="12"/>
      <c r="FQ8114" s="12"/>
      <c r="FR8114" s="12"/>
      <c r="FS8114" s="12"/>
      <c r="FT8114" s="12"/>
      <c r="FU8114" s="12"/>
      <c r="FV8114" s="12"/>
      <c r="FW8114" s="12"/>
      <c r="FX8114" s="12"/>
      <c r="FY8114" s="12"/>
      <c r="FZ8114" s="12"/>
      <c r="GA8114" s="12"/>
      <c r="GB8114" s="12"/>
      <c r="GC8114" s="12"/>
      <c r="GD8114" s="12"/>
      <c r="GE8114" s="12"/>
      <c r="GF8114" s="12"/>
      <c r="GG8114" s="12"/>
      <c r="GH8114" s="12"/>
      <c r="GI8114" s="12"/>
      <c r="GJ8114" s="12"/>
      <c r="GK8114" s="12"/>
      <c r="GL8114" s="12"/>
      <c r="GM8114" s="12"/>
      <c r="GN8114" s="12"/>
      <c r="GO8114" s="12"/>
      <c r="GP8114" s="12"/>
      <c r="GQ8114" s="12"/>
      <c r="GR8114" s="12"/>
      <c r="GS8114" s="12"/>
      <c r="GT8114" s="12"/>
      <c r="GU8114" s="12"/>
      <c r="GV8114" s="12"/>
      <c r="GW8114" s="12"/>
      <c r="GX8114" s="12"/>
      <c r="GY8114" s="12"/>
    </row>
    <row r="8115" s="5" customFormat="1" spans="1:207">
      <c r="A8115" s="139"/>
      <c r="B8115" s="140"/>
      <c r="D8115" s="141"/>
      <c r="E8115" s="12"/>
      <c r="F8115" s="84"/>
      <c r="H8115" s="14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  <c r="Z8115" s="12"/>
      <c r="AA8115" s="12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  <c r="AR8115" s="12"/>
      <c r="AS8115" s="12"/>
      <c r="AT8115" s="12"/>
      <c r="AU8115" s="12"/>
      <c r="AV8115" s="12"/>
      <c r="AW8115" s="12"/>
      <c r="AX8115" s="12"/>
      <c r="AY8115" s="12"/>
      <c r="AZ8115" s="12"/>
      <c r="BA8115" s="12"/>
      <c r="BB8115" s="12"/>
      <c r="BC8115" s="12"/>
      <c r="BD8115" s="12"/>
      <c r="BE8115" s="12"/>
      <c r="BF8115" s="12"/>
      <c r="BG8115" s="12"/>
      <c r="BH8115" s="12"/>
      <c r="BI8115" s="12"/>
      <c r="BJ8115" s="12"/>
      <c r="BK8115" s="12"/>
      <c r="BL8115" s="12"/>
      <c r="BM8115" s="12"/>
      <c r="BN8115" s="12"/>
      <c r="BO8115" s="12"/>
      <c r="BP8115" s="12"/>
      <c r="BQ8115" s="12"/>
      <c r="BR8115" s="12"/>
      <c r="BS8115" s="12"/>
      <c r="BT8115" s="12"/>
      <c r="BU8115" s="12"/>
      <c r="BV8115" s="12"/>
      <c r="BW8115" s="12"/>
      <c r="BX8115" s="12"/>
      <c r="BY8115" s="12"/>
      <c r="BZ8115" s="12"/>
      <c r="CA8115" s="12"/>
      <c r="CB8115" s="12"/>
      <c r="CC8115" s="12"/>
      <c r="CD8115" s="12"/>
      <c r="CE8115" s="12"/>
      <c r="CF8115" s="12"/>
      <c r="CG8115" s="12"/>
      <c r="CH8115" s="12"/>
      <c r="CI8115" s="12"/>
      <c r="CJ8115" s="12"/>
      <c r="CK8115" s="12"/>
      <c r="CL8115" s="12"/>
      <c r="CM8115" s="12"/>
      <c r="CN8115" s="12"/>
      <c r="CO8115" s="12"/>
      <c r="CP8115" s="12"/>
      <c r="CQ8115" s="12"/>
      <c r="CR8115" s="12"/>
      <c r="CS8115" s="12"/>
      <c r="CT8115" s="12"/>
      <c r="CU8115" s="12"/>
      <c r="CV8115" s="12"/>
      <c r="CW8115" s="12"/>
      <c r="CX8115" s="12"/>
      <c r="CY8115" s="12"/>
      <c r="CZ8115" s="12"/>
      <c r="DA8115" s="12"/>
      <c r="DB8115" s="12"/>
      <c r="DC8115" s="12"/>
      <c r="DD8115" s="12"/>
      <c r="DE8115" s="12"/>
      <c r="DF8115" s="12"/>
      <c r="DG8115" s="12"/>
      <c r="DH8115" s="12"/>
      <c r="DI8115" s="12"/>
      <c r="DJ8115" s="12"/>
      <c r="DK8115" s="12"/>
      <c r="DL8115" s="12"/>
      <c r="DM8115" s="12"/>
      <c r="DN8115" s="12"/>
      <c r="DO8115" s="12"/>
      <c r="DP8115" s="12"/>
      <c r="DQ8115" s="12"/>
      <c r="DR8115" s="12"/>
      <c r="DS8115" s="12"/>
      <c r="DT8115" s="12"/>
      <c r="DU8115" s="12"/>
      <c r="DV8115" s="12"/>
      <c r="DW8115" s="12"/>
      <c r="DX8115" s="12"/>
      <c r="DY8115" s="12"/>
      <c r="DZ8115" s="12"/>
      <c r="EA8115" s="12"/>
      <c r="EB8115" s="12"/>
      <c r="EC8115" s="12"/>
      <c r="ED8115" s="12"/>
      <c r="EE8115" s="12"/>
      <c r="EF8115" s="12"/>
      <c r="EG8115" s="12"/>
      <c r="EH8115" s="12"/>
      <c r="EI8115" s="12"/>
      <c r="EJ8115" s="12"/>
      <c r="EK8115" s="12"/>
      <c r="EL8115" s="12"/>
      <c r="EM8115" s="12"/>
      <c r="EN8115" s="12"/>
      <c r="EO8115" s="12"/>
      <c r="EP8115" s="12"/>
      <c r="EQ8115" s="12"/>
      <c r="ER8115" s="12"/>
      <c r="ES8115" s="12"/>
      <c r="ET8115" s="12"/>
      <c r="EU8115" s="12"/>
      <c r="EV8115" s="12"/>
      <c r="EW8115" s="12"/>
      <c r="EX8115" s="12"/>
      <c r="EY8115" s="12"/>
      <c r="EZ8115" s="12"/>
      <c r="FA8115" s="12"/>
      <c r="FB8115" s="12"/>
      <c r="FC8115" s="12"/>
      <c r="FD8115" s="12"/>
      <c r="FE8115" s="12"/>
      <c r="FF8115" s="12"/>
      <c r="FG8115" s="12"/>
      <c r="FH8115" s="12"/>
      <c r="FI8115" s="12"/>
      <c r="FJ8115" s="12"/>
      <c r="FK8115" s="12"/>
      <c r="FL8115" s="12"/>
      <c r="FM8115" s="12"/>
      <c r="FN8115" s="12"/>
      <c r="FO8115" s="12"/>
      <c r="FP8115" s="12"/>
      <c r="FQ8115" s="12"/>
      <c r="FR8115" s="12"/>
      <c r="FS8115" s="12"/>
      <c r="FT8115" s="12"/>
      <c r="FU8115" s="12"/>
      <c r="FV8115" s="12"/>
      <c r="FW8115" s="12"/>
      <c r="FX8115" s="12"/>
      <c r="FY8115" s="12"/>
      <c r="FZ8115" s="12"/>
      <c r="GA8115" s="12"/>
      <c r="GB8115" s="12"/>
      <c r="GC8115" s="12"/>
      <c r="GD8115" s="12"/>
      <c r="GE8115" s="12"/>
      <c r="GF8115" s="12"/>
      <c r="GG8115" s="12"/>
      <c r="GH8115" s="12"/>
      <c r="GI8115" s="12"/>
      <c r="GJ8115" s="12"/>
      <c r="GK8115" s="12"/>
      <c r="GL8115" s="12"/>
      <c r="GM8115" s="12"/>
      <c r="GN8115" s="12"/>
      <c r="GO8115" s="12"/>
      <c r="GP8115" s="12"/>
      <c r="GQ8115" s="12"/>
      <c r="GR8115" s="12"/>
      <c r="GS8115" s="12"/>
      <c r="GT8115" s="12"/>
      <c r="GU8115" s="12"/>
      <c r="GV8115" s="12"/>
      <c r="GW8115" s="12"/>
      <c r="GX8115" s="12"/>
      <c r="GY8115" s="12"/>
    </row>
    <row r="8116" s="5" customFormat="1" spans="1:207">
      <c r="A8116" s="139"/>
      <c r="B8116" s="140"/>
      <c r="D8116" s="141"/>
      <c r="E8116" s="12"/>
      <c r="F8116" s="84"/>
      <c r="H8116" s="14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  <c r="Z8116" s="12"/>
      <c r="AA8116" s="12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  <c r="AR8116" s="12"/>
      <c r="AS8116" s="12"/>
      <c r="AT8116" s="12"/>
      <c r="AU8116" s="12"/>
      <c r="AV8116" s="12"/>
      <c r="AW8116" s="12"/>
      <c r="AX8116" s="12"/>
      <c r="AY8116" s="12"/>
      <c r="AZ8116" s="12"/>
      <c r="BA8116" s="12"/>
      <c r="BB8116" s="12"/>
      <c r="BC8116" s="12"/>
      <c r="BD8116" s="12"/>
      <c r="BE8116" s="12"/>
      <c r="BF8116" s="12"/>
      <c r="BG8116" s="12"/>
      <c r="BH8116" s="12"/>
      <c r="BI8116" s="12"/>
      <c r="BJ8116" s="12"/>
      <c r="BK8116" s="12"/>
      <c r="BL8116" s="12"/>
      <c r="BM8116" s="12"/>
      <c r="BN8116" s="12"/>
      <c r="BO8116" s="12"/>
      <c r="BP8116" s="12"/>
      <c r="BQ8116" s="12"/>
      <c r="BR8116" s="12"/>
      <c r="BS8116" s="12"/>
      <c r="BT8116" s="12"/>
      <c r="BU8116" s="12"/>
      <c r="BV8116" s="12"/>
      <c r="BW8116" s="12"/>
      <c r="BX8116" s="12"/>
      <c r="BY8116" s="12"/>
      <c r="BZ8116" s="12"/>
      <c r="CA8116" s="12"/>
      <c r="CB8116" s="12"/>
      <c r="CC8116" s="12"/>
      <c r="CD8116" s="12"/>
      <c r="CE8116" s="12"/>
      <c r="CF8116" s="12"/>
      <c r="CG8116" s="12"/>
      <c r="CH8116" s="12"/>
      <c r="CI8116" s="12"/>
      <c r="CJ8116" s="12"/>
      <c r="CK8116" s="12"/>
      <c r="CL8116" s="12"/>
      <c r="CM8116" s="12"/>
      <c r="CN8116" s="12"/>
      <c r="CO8116" s="12"/>
      <c r="CP8116" s="12"/>
      <c r="CQ8116" s="12"/>
      <c r="CR8116" s="12"/>
      <c r="CS8116" s="12"/>
      <c r="CT8116" s="12"/>
      <c r="CU8116" s="12"/>
      <c r="CV8116" s="12"/>
      <c r="CW8116" s="12"/>
      <c r="CX8116" s="12"/>
      <c r="CY8116" s="12"/>
      <c r="CZ8116" s="12"/>
      <c r="DA8116" s="12"/>
      <c r="DB8116" s="12"/>
      <c r="DC8116" s="12"/>
      <c r="DD8116" s="12"/>
      <c r="DE8116" s="12"/>
      <c r="DF8116" s="12"/>
      <c r="DG8116" s="12"/>
      <c r="DH8116" s="12"/>
      <c r="DI8116" s="12"/>
      <c r="DJ8116" s="12"/>
      <c r="DK8116" s="12"/>
      <c r="DL8116" s="12"/>
      <c r="DM8116" s="12"/>
      <c r="DN8116" s="12"/>
      <c r="DO8116" s="12"/>
      <c r="DP8116" s="12"/>
      <c r="DQ8116" s="12"/>
      <c r="DR8116" s="12"/>
      <c r="DS8116" s="12"/>
      <c r="DT8116" s="12"/>
      <c r="DU8116" s="12"/>
      <c r="DV8116" s="12"/>
      <c r="DW8116" s="12"/>
      <c r="DX8116" s="12"/>
      <c r="DY8116" s="12"/>
      <c r="DZ8116" s="12"/>
      <c r="EA8116" s="12"/>
      <c r="EB8116" s="12"/>
      <c r="EC8116" s="12"/>
      <c r="ED8116" s="12"/>
      <c r="EE8116" s="12"/>
      <c r="EF8116" s="12"/>
      <c r="EG8116" s="12"/>
      <c r="EH8116" s="12"/>
      <c r="EI8116" s="12"/>
      <c r="EJ8116" s="12"/>
      <c r="EK8116" s="12"/>
      <c r="EL8116" s="12"/>
      <c r="EM8116" s="12"/>
      <c r="EN8116" s="12"/>
      <c r="EO8116" s="12"/>
      <c r="EP8116" s="12"/>
      <c r="EQ8116" s="12"/>
      <c r="ER8116" s="12"/>
      <c r="ES8116" s="12"/>
      <c r="ET8116" s="12"/>
      <c r="EU8116" s="12"/>
      <c r="EV8116" s="12"/>
      <c r="EW8116" s="12"/>
      <c r="EX8116" s="12"/>
      <c r="EY8116" s="12"/>
      <c r="EZ8116" s="12"/>
      <c r="FA8116" s="12"/>
      <c r="FB8116" s="12"/>
      <c r="FC8116" s="12"/>
      <c r="FD8116" s="12"/>
      <c r="FE8116" s="12"/>
      <c r="FF8116" s="12"/>
      <c r="FG8116" s="12"/>
      <c r="FH8116" s="12"/>
      <c r="FI8116" s="12"/>
      <c r="FJ8116" s="12"/>
      <c r="FK8116" s="12"/>
      <c r="FL8116" s="12"/>
      <c r="FM8116" s="12"/>
      <c r="FN8116" s="12"/>
      <c r="FO8116" s="12"/>
      <c r="FP8116" s="12"/>
      <c r="FQ8116" s="12"/>
      <c r="FR8116" s="12"/>
      <c r="FS8116" s="12"/>
      <c r="FT8116" s="12"/>
      <c r="FU8116" s="12"/>
      <c r="FV8116" s="12"/>
      <c r="FW8116" s="12"/>
      <c r="FX8116" s="12"/>
      <c r="FY8116" s="12"/>
      <c r="FZ8116" s="12"/>
      <c r="GA8116" s="12"/>
      <c r="GB8116" s="12"/>
      <c r="GC8116" s="12"/>
      <c r="GD8116" s="12"/>
      <c r="GE8116" s="12"/>
      <c r="GF8116" s="12"/>
      <c r="GG8116" s="12"/>
      <c r="GH8116" s="12"/>
      <c r="GI8116" s="12"/>
      <c r="GJ8116" s="12"/>
      <c r="GK8116" s="12"/>
      <c r="GL8116" s="12"/>
      <c r="GM8116" s="12"/>
      <c r="GN8116" s="12"/>
      <c r="GO8116" s="12"/>
      <c r="GP8116" s="12"/>
      <c r="GQ8116" s="12"/>
      <c r="GR8116" s="12"/>
      <c r="GS8116" s="12"/>
      <c r="GT8116" s="12"/>
      <c r="GU8116" s="12"/>
      <c r="GV8116" s="12"/>
      <c r="GW8116" s="12"/>
      <c r="GX8116" s="12"/>
      <c r="GY8116" s="12"/>
    </row>
    <row r="8117" s="5" customFormat="1" spans="1:207">
      <c r="A8117" s="139"/>
      <c r="B8117" s="140"/>
      <c r="D8117" s="141"/>
      <c r="E8117" s="12"/>
      <c r="F8117" s="84"/>
      <c r="H8117" s="14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  <c r="Z8117" s="12"/>
      <c r="AA8117" s="12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  <c r="AR8117" s="12"/>
      <c r="AS8117" s="12"/>
      <c r="AT8117" s="12"/>
      <c r="AU8117" s="12"/>
      <c r="AV8117" s="12"/>
      <c r="AW8117" s="12"/>
      <c r="AX8117" s="12"/>
      <c r="AY8117" s="12"/>
      <c r="AZ8117" s="12"/>
      <c r="BA8117" s="12"/>
      <c r="BB8117" s="12"/>
      <c r="BC8117" s="12"/>
      <c r="BD8117" s="12"/>
      <c r="BE8117" s="12"/>
      <c r="BF8117" s="12"/>
      <c r="BG8117" s="12"/>
      <c r="BH8117" s="12"/>
      <c r="BI8117" s="12"/>
      <c r="BJ8117" s="12"/>
      <c r="BK8117" s="12"/>
      <c r="BL8117" s="12"/>
      <c r="BM8117" s="12"/>
      <c r="BN8117" s="12"/>
      <c r="BO8117" s="12"/>
      <c r="BP8117" s="12"/>
      <c r="BQ8117" s="12"/>
      <c r="BR8117" s="12"/>
      <c r="BS8117" s="12"/>
      <c r="BT8117" s="12"/>
      <c r="BU8117" s="12"/>
      <c r="BV8117" s="12"/>
      <c r="BW8117" s="12"/>
      <c r="BX8117" s="12"/>
      <c r="BY8117" s="12"/>
      <c r="BZ8117" s="12"/>
      <c r="CA8117" s="12"/>
      <c r="CB8117" s="12"/>
      <c r="CC8117" s="12"/>
      <c r="CD8117" s="12"/>
      <c r="CE8117" s="12"/>
      <c r="CF8117" s="12"/>
      <c r="CG8117" s="12"/>
      <c r="CH8117" s="12"/>
      <c r="CI8117" s="12"/>
      <c r="CJ8117" s="12"/>
      <c r="CK8117" s="12"/>
      <c r="CL8117" s="12"/>
      <c r="CM8117" s="12"/>
      <c r="CN8117" s="12"/>
      <c r="CO8117" s="12"/>
      <c r="CP8117" s="12"/>
      <c r="CQ8117" s="12"/>
      <c r="CR8117" s="12"/>
      <c r="CS8117" s="12"/>
      <c r="CT8117" s="12"/>
      <c r="CU8117" s="12"/>
      <c r="CV8117" s="12"/>
      <c r="CW8117" s="12"/>
      <c r="CX8117" s="12"/>
      <c r="CY8117" s="12"/>
      <c r="CZ8117" s="12"/>
      <c r="DA8117" s="12"/>
      <c r="DB8117" s="12"/>
      <c r="DC8117" s="12"/>
      <c r="DD8117" s="12"/>
      <c r="DE8117" s="12"/>
      <c r="DF8117" s="12"/>
      <c r="DG8117" s="12"/>
      <c r="DH8117" s="12"/>
      <c r="DI8117" s="12"/>
      <c r="DJ8117" s="12"/>
      <c r="DK8117" s="12"/>
      <c r="DL8117" s="12"/>
      <c r="DM8117" s="12"/>
      <c r="DN8117" s="12"/>
      <c r="DO8117" s="12"/>
      <c r="DP8117" s="12"/>
      <c r="DQ8117" s="12"/>
      <c r="DR8117" s="12"/>
      <c r="DS8117" s="12"/>
      <c r="DT8117" s="12"/>
      <c r="DU8117" s="12"/>
      <c r="DV8117" s="12"/>
      <c r="DW8117" s="12"/>
      <c r="DX8117" s="12"/>
      <c r="DY8117" s="12"/>
      <c r="DZ8117" s="12"/>
      <c r="EA8117" s="12"/>
      <c r="EB8117" s="12"/>
      <c r="EC8117" s="12"/>
      <c r="ED8117" s="12"/>
      <c r="EE8117" s="12"/>
      <c r="EF8117" s="12"/>
      <c r="EG8117" s="12"/>
      <c r="EH8117" s="12"/>
      <c r="EI8117" s="12"/>
      <c r="EJ8117" s="12"/>
      <c r="EK8117" s="12"/>
      <c r="EL8117" s="12"/>
      <c r="EM8117" s="12"/>
      <c r="EN8117" s="12"/>
      <c r="EO8117" s="12"/>
      <c r="EP8117" s="12"/>
      <c r="EQ8117" s="12"/>
      <c r="ER8117" s="12"/>
      <c r="ES8117" s="12"/>
      <c r="ET8117" s="12"/>
      <c r="EU8117" s="12"/>
      <c r="EV8117" s="12"/>
      <c r="EW8117" s="12"/>
      <c r="EX8117" s="12"/>
      <c r="EY8117" s="12"/>
      <c r="EZ8117" s="12"/>
      <c r="FA8117" s="12"/>
      <c r="FB8117" s="12"/>
      <c r="FC8117" s="12"/>
      <c r="FD8117" s="12"/>
      <c r="FE8117" s="12"/>
      <c r="FF8117" s="12"/>
      <c r="FG8117" s="12"/>
      <c r="FH8117" s="12"/>
      <c r="FI8117" s="12"/>
      <c r="FJ8117" s="12"/>
      <c r="FK8117" s="12"/>
      <c r="FL8117" s="12"/>
      <c r="FM8117" s="12"/>
      <c r="FN8117" s="12"/>
      <c r="FO8117" s="12"/>
      <c r="FP8117" s="12"/>
      <c r="FQ8117" s="12"/>
      <c r="FR8117" s="12"/>
      <c r="FS8117" s="12"/>
      <c r="FT8117" s="12"/>
      <c r="FU8117" s="12"/>
      <c r="FV8117" s="12"/>
      <c r="FW8117" s="12"/>
      <c r="FX8117" s="12"/>
      <c r="FY8117" s="12"/>
      <c r="FZ8117" s="12"/>
      <c r="GA8117" s="12"/>
      <c r="GB8117" s="12"/>
      <c r="GC8117" s="12"/>
      <c r="GD8117" s="12"/>
      <c r="GE8117" s="12"/>
      <c r="GF8117" s="12"/>
      <c r="GG8117" s="12"/>
      <c r="GH8117" s="12"/>
      <c r="GI8117" s="12"/>
      <c r="GJ8117" s="12"/>
      <c r="GK8117" s="12"/>
      <c r="GL8117" s="12"/>
      <c r="GM8117" s="12"/>
      <c r="GN8117" s="12"/>
      <c r="GO8117" s="12"/>
      <c r="GP8117" s="12"/>
      <c r="GQ8117" s="12"/>
      <c r="GR8117" s="12"/>
      <c r="GS8117" s="12"/>
      <c r="GT8117" s="12"/>
      <c r="GU8117" s="12"/>
      <c r="GV8117" s="12"/>
      <c r="GW8117" s="12"/>
      <c r="GX8117" s="12"/>
      <c r="GY8117" s="12"/>
    </row>
    <row r="8118" s="5" customFormat="1" spans="1:207">
      <c r="A8118" s="139"/>
      <c r="B8118" s="140"/>
      <c r="D8118" s="141"/>
      <c r="E8118" s="12"/>
      <c r="F8118" s="84"/>
      <c r="H8118" s="14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  <c r="Z8118" s="12"/>
      <c r="AA8118" s="12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  <c r="AR8118" s="12"/>
      <c r="AS8118" s="12"/>
      <c r="AT8118" s="12"/>
      <c r="AU8118" s="12"/>
      <c r="AV8118" s="12"/>
      <c r="AW8118" s="12"/>
      <c r="AX8118" s="12"/>
      <c r="AY8118" s="12"/>
      <c r="AZ8118" s="12"/>
      <c r="BA8118" s="12"/>
      <c r="BB8118" s="12"/>
      <c r="BC8118" s="12"/>
      <c r="BD8118" s="12"/>
      <c r="BE8118" s="12"/>
      <c r="BF8118" s="12"/>
      <c r="BG8118" s="12"/>
      <c r="BH8118" s="12"/>
      <c r="BI8118" s="12"/>
      <c r="BJ8118" s="12"/>
      <c r="BK8118" s="12"/>
      <c r="BL8118" s="12"/>
      <c r="BM8118" s="12"/>
      <c r="BN8118" s="12"/>
      <c r="BO8118" s="12"/>
      <c r="BP8118" s="12"/>
      <c r="BQ8118" s="12"/>
      <c r="BR8118" s="12"/>
      <c r="BS8118" s="12"/>
      <c r="BT8118" s="12"/>
      <c r="BU8118" s="12"/>
      <c r="BV8118" s="12"/>
      <c r="BW8118" s="12"/>
      <c r="BX8118" s="12"/>
      <c r="BY8118" s="12"/>
      <c r="BZ8118" s="12"/>
      <c r="CA8118" s="12"/>
      <c r="CB8118" s="12"/>
      <c r="CC8118" s="12"/>
      <c r="CD8118" s="12"/>
      <c r="CE8118" s="12"/>
      <c r="CF8118" s="12"/>
      <c r="CG8118" s="12"/>
      <c r="CH8118" s="12"/>
      <c r="CI8118" s="12"/>
      <c r="CJ8118" s="12"/>
      <c r="CK8118" s="12"/>
      <c r="CL8118" s="12"/>
      <c r="CM8118" s="12"/>
      <c r="CN8118" s="12"/>
      <c r="CO8118" s="12"/>
      <c r="CP8118" s="12"/>
      <c r="CQ8118" s="12"/>
      <c r="CR8118" s="12"/>
      <c r="CS8118" s="12"/>
      <c r="CT8118" s="12"/>
      <c r="CU8118" s="12"/>
      <c r="CV8118" s="12"/>
      <c r="CW8118" s="12"/>
      <c r="CX8118" s="12"/>
      <c r="CY8118" s="12"/>
      <c r="CZ8118" s="12"/>
      <c r="DA8118" s="12"/>
      <c r="DB8118" s="12"/>
      <c r="DC8118" s="12"/>
      <c r="DD8118" s="12"/>
      <c r="DE8118" s="12"/>
      <c r="DF8118" s="12"/>
      <c r="DG8118" s="12"/>
      <c r="DH8118" s="12"/>
      <c r="DI8118" s="12"/>
      <c r="DJ8118" s="12"/>
      <c r="DK8118" s="12"/>
      <c r="DL8118" s="12"/>
      <c r="DM8118" s="12"/>
      <c r="DN8118" s="12"/>
      <c r="DO8118" s="12"/>
      <c r="DP8118" s="12"/>
      <c r="DQ8118" s="12"/>
      <c r="DR8118" s="12"/>
      <c r="DS8118" s="12"/>
      <c r="DT8118" s="12"/>
      <c r="DU8118" s="12"/>
      <c r="DV8118" s="12"/>
      <c r="DW8118" s="12"/>
      <c r="DX8118" s="12"/>
      <c r="DY8118" s="12"/>
      <c r="DZ8118" s="12"/>
      <c r="EA8118" s="12"/>
      <c r="EB8118" s="12"/>
      <c r="EC8118" s="12"/>
      <c r="ED8118" s="12"/>
      <c r="EE8118" s="12"/>
      <c r="EF8118" s="12"/>
      <c r="EG8118" s="12"/>
      <c r="EH8118" s="12"/>
      <c r="EI8118" s="12"/>
      <c r="EJ8118" s="12"/>
      <c r="EK8118" s="12"/>
      <c r="EL8118" s="12"/>
      <c r="EM8118" s="12"/>
      <c r="EN8118" s="12"/>
      <c r="EO8118" s="12"/>
      <c r="EP8118" s="12"/>
      <c r="EQ8118" s="12"/>
      <c r="ER8118" s="12"/>
      <c r="ES8118" s="12"/>
      <c r="ET8118" s="12"/>
      <c r="EU8118" s="12"/>
      <c r="EV8118" s="12"/>
      <c r="EW8118" s="12"/>
      <c r="EX8118" s="12"/>
      <c r="EY8118" s="12"/>
      <c r="EZ8118" s="12"/>
      <c r="FA8118" s="12"/>
      <c r="FB8118" s="12"/>
      <c r="FC8118" s="12"/>
      <c r="FD8118" s="12"/>
      <c r="FE8118" s="12"/>
      <c r="FF8118" s="12"/>
      <c r="FG8118" s="12"/>
      <c r="FH8118" s="12"/>
      <c r="FI8118" s="12"/>
      <c r="FJ8118" s="12"/>
      <c r="FK8118" s="12"/>
      <c r="FL8118" s="12"/>
      <c r="FM8118" s="12"/>
      <c r="FN8118" s="12"/>
      <c r="FO8118" s="12"/>
      <c r="FP8118" s="12"/>
      <c r="FQ8118" s="12"/>
      <c r="FR8118" s="12"/>
      <c r="FS8118" s="12"/>
      <c r="FT8118" s="12"/>
      <c r="FU8118" s="12"/>
      <c r="FV8118" s="12"/>
      <c r="FW8118" s="12"/>
      <c r="FX8118" s="12"/>
      <c r="FY8118" s="12"/>
      <c r="FZ8118" s="12"/>
      <c r="GA8118" s="12"/>
      <c r="GB8118" s="12"/>
      <c r="GC8118" s="12"/>
      <c r="GD8118" s="12"/>
      <c r="GE8118" s="12"/>
      <c r="GF8118" s="12"/>
      <c r="GG8118" s="12"/>
      <c r="GH8118" s="12"/>
      <c r="GI8118" s="12"/>
      <c r="GJ8118" s="12"/>
      <c r="GK8118" s="12"/>
      <c r="GL8118" s="12"/>
      <c r="GM8118" s="12"/>
      <c r="GN8118" s="12"/>
      <c r="GO8118" s="12"/>
      <c r="GP8118" s="12"/>
      <c r="GQ8118" s="12"/>
      <c r="GR8118" s="12"/>
      <c r="GS8118" s="12"/>
      <c r="GT8118" s="12"/>
      <c r="GU8118" s="12"/>
      <c r="GV8118" s="12"/>
      <c r="GW8118" s="12"/>
      <c r="GX8118" s="12"/>
      <c r="GY8118" s="12"/>
    </row>
    <row r="8119" s="5" customFormat="1" spans="1:207">
      <c r="A8119" s="139"/>
      <c r="B8119" s="140"/>
      <c r="D8119" s="141"/>
      <c r="E8119" s="12"/>
      <c r="F8119" s="84"/>
      <c r="H8119" s="14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  <c r="Z8119" s="12"/>
      <c r="AA8119" s="12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  <c r="AR8119" s="12"/>
      <c r="AS8119" s="12"/>
      <c r="AT8119" s="12"/>
      <c r="AU8119" s="12"/>
      <c r="AV8119" s="12"/>
      <c r="AW8119" s="12"/>
      <c r="AX8119" s="12"/>
      <c r="AY8119" s="12"/>
      <c r="AZ8119" s="12"/>
      <c r="BA8119" s="12"/>
      <c r="BB8119" s="12"/>
      <c r="BC8119" s="12"/>
      <c r="BD8119" s="12"/>
      <c r="BE8119" s="12"/>
      <c r="BF8119" s="12"/>
      <c r="BG8119" s="12"/>
      <c r="BH8119" s="12"/>
      <c r="BI8119" s="12"/>
      <c r="BJ8119" s="12"/>
      <c r="BK8119" s="12"/>
      <c r="BL8119" s="12"/>
      <c r="BM8119" s="12"/>
      <c r="BN8119" s="12"/>
      <c r="BO8119" s="12"/>
      <c r="BP8119" s="12"/>
      <c r="BQ8119" s="12"/>
      <c r="BR8119" s="12"/>
      <c r="BS8119" s="12"/>
      <c r="BT8119" s="12"/>
      <c r="BU8119" s="12"/>
      <c r="BV8119" s="12"/>
      <c r="BW8119" s="12"/>
      <c r="BX8119" s="12"/>
      <c r="BY8119" s="12"/>
      <c r="BZ8119" s="12"/>
      <c r="CA8119" s="12"/>
      <c r="CB8119" s="12"/>
      <c r="CC8119" s="12"/>
      <c r="CD8119" s="12"/>
      <c r="CE8119" s="12"/>
      <c r="CF8119" s="12"/>
      <c r="CG8119" s="12"/>
      <c r="CH8119" s="12"/>
      <c r="CI8119" s="12"/>
      <c r="CJ8119" s="12"/>
      <c r="CK8119" s="12"/>
      <c r="CL8119" s="12"/>
      <c r="CM8119" s="12"/>
      <c r="CN8119" s="12"/>
      <c r="CO8119" s="12"/>
      <c r="CP8119" s="12"/>
      <c r="CQ8119" s="12"/>
      <c r="CR8119" s="12"/>
      <c r="CS8119" s="12"/>
      <c r="CT8119" s="12"/>
      <c r="CU8119" s="12"/>
      <c r="CV8119" s="12"/>
      <c r="CW8119" s="12"/>
      <c r="CX8119" s="12"/>
      <c r="CY8119" s="12"/>
      <c r="CZ8119" s="12"/>
      <c r="DA8119" s="12"/>
      <c r="DB8119" s="12"/>
      <c r="DC8119" s="12"/>
      <c r="DD8119" s="12"/>
      <c r="DE8119" s="12"/>
      <c r="DF8119" s="12"/>
      <c r="DG8119" s="12"/>
      <c r="DH8119" s="12"/>
      <c r="DI8119" s="12"/>
      <c r="DJ8119" s="12"/>
      <c r="DK8119" s="12"/>
      <c r="DL8119" s="12"/>
      <c r="DM8119" s="12"/>
      <c r="DN8119" s="12"/>
      <c r="DO8119" s="12"/>
      <c r="DP8119" s="12"/>
      <c r="DQ8119" s="12"/>
      <c r="DR8119" s="12"/>
      <c r="DS8119" s="12"/>
      <c r="DT8119" s="12"/>
      <c r="DU8119" s="12"/>
      <c r="DV8119" s="12"/>
      <c r="DW8119" s="12"/>
      <c r="DX8119" s="12"/>
      <c r="DY8119" s="12"/>
      <c r="DZ8119" s="12"/>
      <c r="EA8119" s="12"/>
      <c r="EB8119" s="12"/>
      <c r="EC8119" s="12"/>
      <c r="ED8119" s="12"/>
      <c r="EE8119" s="12"/>
      <c r="EF8119" s="12"/>
      <c r="EG8119" s="12"/>
      <c r="EH8119" s="12"/>
      <c r="EI8119" s="12"/>
      <c r="EJ8119" s="12"/>
      <c r="EK8119" s="12"/>
      <c r="EL8119" s="12"/>
      <c r="EM8119" s="12"/>
      <c r="EN8119" s="12"/>
      <c r="EO8119" s="12"/>
      <c r="EP8119" s="12"/>
      <c r="EQ8119" s="12"/>
      <c r="ER8119" s="12"/>
      <c r="ES8119" s="12"/>
      <c r="ET8119" s="12"/>
      <c r="EU8119" s="12"/>
      <c r="EV8119" s="12"/>
      <c r="EW8119" s="12"/>
      <c r="EX8119" s="12"/>
      <c r="EY8119" s="12"/>
      <c r="EZ8119" s="12"/>
      <c r="FA8119" s="12"/>
      <c r="FB8119" s="12"/>
      <c r="FC8119" s="12"/>
      <c r="FD8119" s="12"/>
      <c r="FE8119" s="12"/>
      <c r="FF8119" s="12"/>
      <c r="FG8119" s="12"/>
      <c r="FH8119" s="12"/>
      <c r="FI8119" s="12"/>
      <c r="FJ8119" s="12"/>
      <c r="FK8119" s="12"/>
      <c r="FL8119" s="12"/>
      <c r="FM8119" s="12"/>
      <c r="FN8119" s="12"/>
      <c r="FO8119" s="12"/>
      <c r="FP8119" s="12"/>
      <c r="FQ8119" s="12"/>
      <c r="FR8119" s="12"/>
      <c r="FS8119" s="12"/>
      <c r="FT8119" s="12"/>
      <c r="FU8119" s="12"/>
      <c r="FV8119" s="12"/>
      <c r="FW8119" s="12"/>
      <c r="FX8119" s="12"/>
      <c r="FY8119" s="12"/>
      <c r="FZ8119" s="12"/>
      <c r="GA8119" s="12"/>
      <c r="GB8119" s="12"/>
      <c r="GC8119" s="12"/>
      <c r="GD8119" s="12"/>
      <c r="GE8119" s="12"/>
      <c r="GF8119" s="12"/>
      <c r="GG8119" s="12"/>
      <c r="GH8119" s="12"/>
      <c r="GI8119" s="12"/>
      <c r="GJ8119" s="12"/>
      <c r="GK8119" s="12"/>
      <c r="GL8119" s="12"/>
      <c r="GM8119" s="12"/>
      <c r="GN8119" s="12"/>
      <c r="GO8119" s="12"/>
      <c r="GP8119" s="12"/>
      <c r="GQ8119" s="12"/>
      <c r="GR8119" s="12"/>
      <c r="GS8119" s="12"/>
      <c r="GT8119" s="12"/>
      <c r="GU8119" s="12"/>
      <c r="GV8119" s="12"/>
      <c r="GW8119" s="12"/>
      <c r="GX8119" s="12"/>
      <c r="GY8119" s="12"/>
    </row>
    <row r="8120" s="5" customFormat="1" spans="1:207">
      <c r="A8120" s="139"/>
      <c r="B8120" s="140"/>
      <c r="D8120" s="141"/>
      <c r="E8120" s="12"/>
      <c r="F8120" s="84"/>
      <c r="H8120" s="14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  <c r="Z8120" s="12"/>
      <c r="AA8120" s="12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  <c r="AR8120" s="12"/>
      <c r="AS8120" s="12"/>
      <c r="AT8120" s="12"/>
      <c r="AU8120" s="12"/>
      <c r="AV8120" s="12"/>
      <c r="AW8120" s="12"/>
      <c r="AX8120" s="12"/>
      <c r="AY8120" s="12"/>
      <c r="AZ8120" s="12"/>
      <c r="BA8120" s="12"/>
      <c r="BB8120" s="12"/>
      <c r="BC8120" s="12"/>
      <c r="BD8120" s="12"/>
      <c r="BE8120" s="12"/>
      <c r="BF8120" s="12"/>
      <c r="BG8120" s="12"/>
      <c r="BH8120" s="12"/>
      <c r="BI8120" s="12"/>
      <c r="BJ8120" s="12"/>
      <c r="BK8120" s="12"/>
      <c r="BL8120" s="12"/>
      <c r="BM8120" s="12"/>
      <c r="BN8120" s="12"/>
      <c r="BO8120" s="12"/>
      <c r="BP8120" s="12"/>
      <c r="BQ8120" s="12"/>
      <c r="BR8120" s="12"/>
      <c r="BS8120" s="12"/>
      <c r="BT8120" s="12"/>
      <c r="BU8120" s="12"/>
      <c r="BV8120" s="12"/>
      <c r="BW8120" s="12"/>
      <c r="BX8120" s="12"/>
      <c r="BY8120" s="12"/>
      <c r="BZ8120" s="12"/>
      <c r="CA8120" s="12"/>
      <c r="CB8120" s="12"/>
      <c r="CC8120" s="12"/>
      <c r="CD8120" s="12"/>
      <c r="CE8120" s="12"/>
      <c r="CF8120" s="12"/>
      <c r="CG8120" s="12"/>
      <c r="CH8120" s="12"/>
      <c r="CI8120" s="12"/>
      <c r="CJ8120" s="12"/>
      <c r="CK8120" s="12"/>
      <c r="CL8120" s="12"/>
      <c r="CM8120" s="12"/>
      <c r="CN8120" s="12"/>
      <c r="CO8120" s="12"/>
      <c r="CP8120" s="12"/>
      <c r="CQ8120" s="12"/>
      <c r="CR8120" s="12"/>
      <c r="CS8120" s="12"/>
      <c r="CT8120" s="12"/>
      <c r="CU8120" s="12"/>
      <c r="CV8120" s="12"/>
      <c r="CW8120" s="12"/>
      <c r="CX8120" s="12"/>
      <c r="CY8120" s="12"/>
      <c r="CZ8120" s="12"/>
      <c r="DA8120" s="12"/>
      <c r="DB8120" s="12"/>
      <c r="DC8120" s="12"/>
      <c r="DD8120" s="12"/>
      <c r="DE8120" s="12"/>
      <c r="DF8120" s="12"/>
      <c r="DG8120" s="12"/>
      <c r="DH8120" s="12"/>
      <c r="DI8120" s="12"/>
      <c r="DJ8120" s="12"/>
      <c r="DK8120" s="12"/>
      <c r="DL8120" s="12"/>
      <c r="DM8120" s="12"/>
      <c r="DN8120" s="12"/>
      <c r="DO8120" s="12"/>
      <c r="DP8120" s="12"/>
      <c r="DQ8120" s="12"/>
      <c r="DR8120" s="12"/>
      <c r="DS8120" s="12"/>
      <c r="DT8120" s="12"/>
      <c r="DU8120" s="12"/>
      <c r="DV8120" s="12"/>
      <c r="DW8120" s="12"/>
      <c r="DX8120" s="12"/>
      <c r="DY8120" s="12"/>
      <c r="DZ8120" s="12"/>
      <c r="EA8120" s="12"/>
      <c r="EB8120" s="12"/>
      <c r="EC8120" s="12"/>
      <c r="ED8120" s="12"/>
      <c r="EE8120" s="12"/>
      <c r="EF8120" s="12"/>
      <c r="EG8120" s="12"/>
      <c r="EH8120" s="12"/>
      <c r="EI8120" s="12"/>
      <c r="EJ8120" s="12"/>
      <c r="EK8120" s="12"/>
      <c r="EL8120" s="12"/>
      <c r="EM8120" s="12"/>
      <c r="EN8120" s="12"/>
      <c r="EO8120" s="12"/>
      <c r="EP8120" s="12"/>
      <c r="EQ8120" s="12"/>
      <c r="ER8120" s="12"/>
      <c r="ES8120" s="12"/>
      <c r="ET8120" s="12"/>
      <c r="EU8120" s="12"/>
      <c r="EV8120" s="12"/>
      <c r="EW8120" s="12"/>
      <c r="EX8120" s="12"/>
      <c r="EY8120" s="12"/>
      <c r="EZ8120" s="12"/>
      <c r="FA8120" s="12"/>
      <c r="FB8120" s="12"/>
      <c r="FC8120" s="12"/>
      <c r="FD8120" s="12"/>
      <c r="FE8120" s="12"/>
      <c r="FF8120" s="12"/>
      <c r="FG8120" s="12"/>
      <c r="FH8120" s="12"/>
      <c r="FI8120" s="12"/>
      <c r="FJ8120" s="12"/>
      <c r="FK8120" s="12"/>
      <c r="FL8120" s="12"/>
      <c r="FM8120" s="12"/>
      <c r="FN8120" s="12"/>
      <c r="FO8120" s="12"/>
      <c r="FP8120" s="12"/>
      <c r="FQ8120" s="12"/>
      <c r="FR8120" s="12"/>
      <c r="FS8120" s="12"/>
      <c r="FT8120" s="12"/>
      <c r="FU8120" s="12"/>
      <c r="FV8120" s="12"/>
      <c r="FW8120" s="12"/>
      <c r="FX8120" s="12"/>
      <c r="FY8120" s="12"/>
      <c r="FZ8120" s="12"/>
      <c r="GA8120" s="12"/>
      <c r="GB8120" s="12"/>
      <c r="GC8120" s="12"/>
      <c r="GD8120" s="12"/>
      <c r="GE8120" s="12"/>
      <c r="GF8120" s="12"/>
      <c r="GG8120" s="12"/>
      <c r="GH8120" s="12"/>
      <c r="GI8120" s="12"/>
      <c r="GJ8120" s="12"/>
      <c r="GK8120" s="12"/>
      <c r="GL8120" s="12"/>
      <c r="GM8120" s="12"/>
      <c r="GN8120" s="12"/>
      <c r="GO8120" s="12"/>
      <c r="GP8120" s="12"/>
      <c r="GQ8120" s="12"/>
      <c r="GR8120" s="12"/>
      <c r="GS8120" s="12"/>
      <c r="GT8120" s="12"/>
      <c r="GU8120" s="12"/>
      <c r="GV8120" s="12"/>
      <c r="GW8120" s="12"/>
      <c r="GX8120" s="12"/>
      <c r="GY8120" s="12"/>
    </row>
    <row r="8121" s="5" customFormat="1" spans="1:207">
      <c r="A8121" s="139"/>
      <c r="B8121" s="140"/>
      <c r="D8121" s="141"/>
      <c r="E8121" s="12"/>
      <c r="F8121" s="84"/>
      <c r="H8121" s="14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  <c r="Z8121" s="12"/>
      <c r="AA8121" s="12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  <c r="AR8121" s="12"/>
      <c r="AS8121" s="12"/>
      <c r="AT8121" s="12"/>
      <c r="AU8121" s="12"/>
      <c r="AV8121" s="12"/>
      <c r="AW8121" s="12"/>
      <c r="AX8121" s="12"/>
      <c r="AY8121" s="12"/>
      <c r="AZ8121" s="12"/>
      <c r="BA8121" s="12"/>
      <c r="BB8121" s="12"/>
      <c r="BC8121" s="12"/>
      <c r="BD8121" s="12"/>
      <c r="BE8121" s="12"/>
      <c r="BF8121" s="12"/>
      <c r="BG8121" s="12"/>
      <c r="BH8121" s="12"/>
      <c r="BI8121" s="12"/>
      <c r="BJ8121" s="12"/>
      <c r="BK8121" s="12"/>
      <c r="BL8121" s="12"/>
      <c r="BM8121" s="12"/>
      <c r="BN8121" s="12"/>
      <c r="BO8121" s="12"/>
      <c r="BP8121" s="12"/>
      <c r="BQ8121" s="12"/>
      <c r="BR8121" s="12"/>
      <c r="BS8121" s="12"/>
      <c r="BT8121" s="12"/>
      <c r="BU8121" s="12"/>
      <c r="BV8121" s="12"/>
      <c r="BW8121" s="12"/>
      <c r="BX8121" s="12"/>
      <c r="BY8121" s="12"/>
      <c r="BZ8121" s="12"/>
      <c r="CA8121" s="12"/>
      <c r="CB8121" s="12"/>
      <c r="CC8121" s="12"/>
      <c r="CD8121" s="12"/>
      <c r="CE8121" s="12"/>
      <c r="CF8121" s="12"/>
      <c r="CG8121" s="12"/>
      <c r="CH8121" s="12"/>
      <c r="CI8121" s="12"/>
      <c r="CJ8121" s="12"/>
      <c r="CK8121" s="12"/>
      <c r="CL8121" s="12"/>
      <c r="CM8121" s="12"/>
      <c r="CN8121" s="12"/>
      <c r="CO8121" s="12"/>
      <c r="CP8121" s="12"/>
      <c r="CQ8121" s="12"/>
      <c r="CR8121" s="12"/>
      <c r="CS8121" s="12"/>
      <c r="CT8121" s="12"/>
      <c r="CU8121" s="12"/>
      <c r="CV8121" s="12"/>
      <c r="CW8121" s="12"/>
      <c r="CX8121" s="12"/>
      <c r="CY8121" s="12"/>
      <c r="CZ8121" s="12"/>
      <c r="DA8121" s="12"/>
      <c r="DB8121" s="12"/>
      <c r="DC8121" s="12"/>
      <c r="DD8121" s="12"/>
      <c r="DE8121" s="12"/>
      <c r="DF8121" s="12"/>
      <c r="DG8121" s="12"/>
      <c r="DH8121" s="12"/>
      <c r="DI8121" s="12"/>
      <c r="DJ8121" s="12"/>
      <c r="DK8121" s="12"/>
      <c r="DL8121" s="12"/>
      <c r="DM8121" s="12"/>
      <c r="DN8121" s="12"/>
      <c r="DO8121" s="12"/>
      <c r="DP8121" s="12"/>
      <c r="DQ8121" s="12"/>
      <c r="DR8121" s="12"/>
      <c r="DS8121" s="12"/>
      <c r="DT8121" s="12"/>
      <c r="DU8121" s="12"/>
      <c r="DV8121" s="12"/>
      <c r="DW8121" s="12"/>
      <c r="DX8121" s="12"/>
      <c r="DY8121" s="12"/>
      <c r="DZ8121" s="12"/>
      <c r="EA8121" s="12"/>
      <c r="EB8121" s="12"/>
      <c r="EC8121" s="12"/>
      <c r="ED8121" s="12"/>
      <c r="EE8121" s="12"/>
      <c r="EF8121" s="12"/>
      <c r="EG8121" s="12"/>
      <c r="EH8121" s="12"/>
      <c r="EI8121" s="12"/>
      <c r="EJ8121" s="12"/>
      <c r="EK8121" s="12"/>
      <c r="EL8121" s="12"/>
      <c r="EM8121" s="12"/>
      <c r="EN8121" s="12"/>
      <c r="EO8121" s="12"/>
      <c r="EP8121" s="12"/>
      <c r="EQ8121" s="12"/>
      <c r="ER8121" s="12"/>
      <c r="ES8121" s="12"/>
      <c r="ET8121" s="12"/>
      <c r="EU8121" s="12"/>
      <c r="EV8121" s="12"/>
      <c r="EW8121" s="12"/>
      <c r="EX8121" s="12"/>
      <c r="EY8121" s="12"/>
      <c r="EZ8121" s="12"/>
      <c r="FA8121" s="12"/>
      <c r="FB8121" s="12"/>
      <c r="FC8121" s="12"/>
      <c r="FD8121" s="12"/>
      <c r="FE8121" s="12"/>
      <c r="FF8121" s="12"/>
      <c r="FG8121" s="12"/>
      <c r="FH8121" s="12"/>
      <c r="FI8121" s="12"/>
      <c r="FJ8121" s="12"/>
      <c r="FK8121" s="12"/>
      <c r="FL8121" s="12"/>
      <c r="FM8121" s="12"/>
      <c r="FN8121" s="12"/>
      <c r="FO8121" s="12"/>
      <c r="FP8121" s="12"/>
      <c r="FQ8121" s="12"/>
      <c r="FR8121" s="12"/>
      <c r="FS8121" s="12"/>
      <c r="FT8121" s="12"/>
      <c r="FU8121" s="12"/>
      <c r="FV8121" s="12"/>
      <c r="FW8121" s="12"/>
      <c r="FX8121" s="12"/>
      <c r="FY8121" s="12"/>
      <c r="FZ8121" s="12"/>
      <c r="GA8121" s="12"/>
      <c r="GB8121" s="12"/>
      <c r="GC8121" s="12"/>
      <c r="GD8121" s="12"/>
      <c r="GE8121" s="12"/>
      <c r="GF8121" s="12"/>
      <c r="GG8121" s="12"/>
      <c r="GH8121" s="12"/>
      <c r="GI8121" s="12"/>
      <c r="GJ8121" s="12"/>
      <c r="GK8121" s="12"/>
      <c r="GL8121" s="12"/>
      <c r="GM8121" s="12"/>
      <c r="GN8121" s="12"/>
      <c r="GO8121" s="12"/>
      <c r="GP8121" s="12"/>
      <c r="GQ8121" s="12"/>
      <c r="GR8121" s="12"/>
      <c r="GS8121" s="12"/>
      <c r="GT8121" s="12"/>
      <c r="GU8121" s="12"/>
      <c r="GV8121" s="12"/>
      <c r="GW8121" s="12"/>
      <c r="GX8121" s="12"/>
      <c r="GY8121" s="12"/>
    </row>
  </sheetData>
  <mergeCells count="14"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K19:K20"/>
    <mergeCell ref="K35:K36"/>
    <mergeCell ref="K53:K54"/>
    <mergeCell ref="K71:K72"/>
    <mergeCell ref="K92:K93"/>
  </mergeCells>
  <printOptions horizontalCentered="1"/>
  <pageMargins left="0.707638888888889" right="0.707638888888889" top="0.747916666666667" bottom="0.747916666666667" header="0.313888888888889" footer="0.313888888888889"/>
  <pageSetup paperSize="9" scale="72" fitToHeight="0" orientation="portrait"/>
  <headerFooter alignWithMargins="0">
    <oddHeader>&amp;C&amp;"楷体_GB2312,常规"&amp;20单项工程汇总表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Y8036"/>
  <sheetViews>
    <sheetView showGridLines="0" showZeros="0" zoomScale="85" zoomScaleNormal="85" defaultGridColor="0" colorId="22" workbookViewId="0">
      <pane ySplit="3" topLeftCell="A4" activePane="bottomLeft" state="frozen"/>
      <selection/>
      <selection pane="bottomLeft" activeCell="C16" sqref="C16"/>
    </sheetView>
  </sheetViews>
  <sheetFormatPr defaultColWidth="14.3833333333333" defaultRowHeight="23.25"/>
  <cols>
    <col min="1" max="1" width="7.75" style="6" customWidth="1"/>
    <col min="2" max="2" width="27.1333333333333" style="7" customWidth="1"/>
    <col min="3" max="3" width="13.1333333333333" style="5" customWidth="1"/>
    <col min="4" max="4" width="13.3833333333333" style="141" customWidth="1"/>
    <col min="5" max="5" width="14.5" style="12" customWidth="1"/>
    <col min="6" max="6" width="13.8833333333333" style="84" customWidth="1"/>
    <col min="7" max="7" width="9.25" style="5" customWidth="1"/>
    <col min="8" max="8" width="13.8833333333333" style="142" customWidth="1"/>
    <col min="9" max="9" width="10" style="5" customWidth="1"/>
    <col min="10" max="10" width="13.25" style="5" hidden="1" customWidth="1"/>
    <col min="11" max="11" width="19" style="12" customWidth="1"/>
    <col min="12" max="12" width="12.3833333333333" style="12" customWidth="1"/>
    <col min="13" max="13" width="16.1333333333333" style="12" customWidth="1"/>
    <col min="14" max="14" width="16.5" style="12" customWidth="1"/>
    <col min="15" max="15" width="13.3833333333333" style="12" customWidth="1"/>
    <col min="16" max="16384" width="14.3833333333333" style="12"/>
  </cols>
  <sheetData>
    <row r="1" s="1" customFormat="1" ht="21" customHeight="1" spans="1:10">
      <c r="A1" s="13" t="s">
        <v>168</v>
      </c>
      <c r="B1" s="14" t="s">
        <v>186</v>
      </c>
      <c r="C1" s="143"/>
      <c r="D1" s="144" t="str">
        <f>"总建筑面积："&amp;ROUND(H19,0)&amp;""</f>
        <v>总建筑面积：7575</v>
      </c>
      <c r="E1" s="145" t="s">
        <v>177</v>
      </c>
      <c r="F1" s="17" t="str">
        <f>""&amp;ROUND(F19,-4)/10000&amp;"万元"</f>
        <v>2220万元</v>
      </c>
      <c r="G1" s="16" t="s">
        <v>184</v>
      </c>
      <c r="H1" s="56">
        <f>I19</f>
        <v>2930.69599197339</v>
      </c>
      <c r="I1" s="17" t="s">
        <v>179</v>
      </c>
      <c r="J1" s="16"/>
    </row>
    <row r="2" ht="18" customHeight="1" spans="1:11">
      <c r="A2" s="18" t="s">
        <v>2</v>
      </c>
      <c r="B2" s="19" t="s">
        <v>3</v>
      </c>
      <c r="C2" s="19" t="s">
        <v>170</v>
      </c>
      <c r="D2" s="19" t="s">
        <v>171</v>
      </c>
      <c r="E2" s="19" t="s">
        <v>172</v>
      </c>
      <c r="F2" s="19" t="s">
        <v>173</v>
      </c>
      <c r="G2" s="24" t="s">
        <v>8</v>
      </c>
      <c r="H2" s="58"/>
      <c r="I2" s="59"/>
      <c r="J2" s="155" t="s">
        <v>9</v>
      </c>
      <c r="K2" s="156"/>
    </row>
    <row r="3" ht="19.5" customHeight="1" spans="1:11">
      <c r="A3" s="25"/>
      <c r="B3" s="26"/>
      <c r="C3" s="26"/>
      <c r="D3" s="26"/>
      <c r="E3" s="26"/>
      <c r="F3" s="26"/>
      <c r="G3" s="28" t="s">
        <v>10</v>
      </c>
      <c r="H3" s="62" t="s">
        <v>11</v>
      </c>
      <c r="I3" s="29" t="s">
        <v>174</v>
      </c>
      <c r="J3" s="155"/>
      <c r="K3" s="156"/>
    </row>
    <row r="4" ht="24.95" customHeight="1" spans="1:10">
      <c r="A4" s="31" t="s">
        <v>13</v>
      </c>
      <c r="B4" s="32" t="s">
        <v>14</v>
      </c>
      <c r="C4" s="146"/>
      <c r="D4" s="146"/>
      <c r="E4" s="146"/>
      <c r="F4" s="146"/>
      <c r="G4" s="32"/>
      <c r="H4" s="65"/>
      <c r="I4" s="34"/>
      <c r="J4" s="157"/>
    </row>
    <row r="5" ht="24.95" customHeight="1" spans="1:10">
      <c r="A5" s="31" t="s">
        <v>18</v>
      </c>
      <c r="B5" s="32" t="s">
        <v>118</v>
      </c>
      <c r="C5" s="147">
        <v>3284770</v>
      </c>
      <c r="D5" s="147"/>
      <c r="E5" s="147"/>
      <c r="F5" s="147">
        <f t="shared" ref="F5:F11" si="0">C5</f>
        <v>3284770</v>
      </c>
      <c r="G5" s="238" t="s">
        <v>187</v>
      </c>
      <c r="H5" s="69">
        <v>4702</v>
      </c>
      <c r="I5" s="37">
        <f>F5/H5</f>
        <v>698.589961718418</v>
      </c>
      <c r="J5" s="158"/>
    </row>
    <row r="6" ht="24.95" customHeight="1" spans="1:10">
      <c r="A6" s="38"/>
      <c r="B6" s="32"/>
      <c r="C6" s="147"/>
      <c r="D6" s="147"/>
      <c r="E6" s="147"/>
      <c r="F6" s="147"/>
      <c r="G6" s="35"/>
      <c r="H6" s="69"/>
      <c r="I6" s="37"/>
      <c r="J6" s="158"/>
    </row>
    <row r="7" s="2" customFormat="1" ht="24.95" customHeight="1" spans="1:10">
      <c r="A7" s="31" t="s">
        <v>36</v>
      </c>
      <c r="B7" s="32" t="s">
        <v>117</v>
      </c>
      <c r="C7" s="147">
        <v>16995716</v>
      </c>
      <c r="D7" s="147"/>
      <c r="E7" s="147"/>
      <c r="F7" s="147">
        <f t="shared" si="0"/>
        <v>16995716</v>
      </c>
      <c r="G7" s="238" t="s">
        <v>187</v>
      </c>
      <c r="H7" s="69">
        <v>2872.8</v>
      </c>
      <c r="I7" s="37">
        <v>2000</v>
      </c>
      <c r="J7" s="158"/>
    </row>
    <row r="8" ht="24.95" customHeight="1" spans="1:10">
      <c r="A8" s="39"/>
      <c r="B8" s="40"/>
      <c r="C8" s="148"/>
      <c r="D8" s="149"/>
      <c r="E8" s="150"/>
      <c r="F8" s="148"/>
      <c r="G8" s="42"/>
      <c r="H8" s="73"/>
      <c r="I8" s="43"/>
      <c r="J8" s="158"/>
    </row>
    <row r="9" s="2" customFormat="1" ht="24.95" customHeight="1" spans="1:11">
      <c r="A9" s="31" t="s">
        <v>50</v>
      </c>
      <c r="B9" s="32" t="s">
        <v>119</v>
      </c>
      <c r="C9" s="147">
        <f>SUM(C10:C11)</f>
        <v>890022</v>
      </c>
      <c r="D9" s="147">
        <f t="shared" ref="D9:F9" si="1">SUM(D10:D11)</f>
        <v>0</v>
      </c>
      <c r="E9" s="147">
        <f t="shared" si="1"/>
        <v>0</v>
      </c>
      <c r="F9" s="147">
        <f t="shared" si="1"/>
        <v>890022</v>
      </c>
      <c r="G9" s="35"/>
      <c r="H9" s="69"/>
      <c r="I9" s="37"/>
      <c r="J9" s="159" t="s">
        <v>180</v>
      </c>
      <c r="K9" s="160"/>
    </row>
    <row r="10" ht="24.95" customHeight="1" spans="1:11">
      <c r="A10" s="39">
        <v>3.1</v>
      </c>
      <c r="B10" s="40" t="s">
        <v>120</v>
      </c>
      <c r="C10" s="148">
        <v>717074</v>
      </c>
      <c r="D10" s="149"/>
      <c r="E10" s="150"/>
      <c r="F10" s="148">
        <f t="shared" si="0"/>
        <v>717074</v>
      </c>
      <c r="G10" s="237" t="s">
        <v>121</v>
      </c>
      <c r="H10" s="73">
        <v>256</v>
      </c>
      <c r="I10" s="43">
        <f>F10/H10</f>
        <v>2801.0703125</v>
      </c>
      <c r="J10" s="161" t="s">
        <v>180</v>
      </c>
      <c r="K10" s="162"/>
    </row>
    <row r="11" ht="24.95" customHeight="1" spans="1:12">
      <c r="A11" s="39">
        <v>3.2</v>
      </c>
      <c r="B11" s="40" t="s">
        <v>122</v>
      </c>
      <c r="C11" s="148">
        <v>172948</v>
      </c>
      <c r="D11" s="149"/>
      <c r="E11" s="150"/>
      <c r="F11" s="148">
        <f t="shared" si="0"/>
        <v>172948</v>
      </c>
      <c r="G11" s="237" t="s">
        <v>121</v>
      </c>
      <c r="H11" s="73">
        <v>250</v>
      </c>
      <c r="I11" s="43">
        <f t="shared" ref="I11:I13" si="2">F11/H11</f>
        <v>691.792</v>
      </c>
      <c r="J11" s="163"/>
      <c r="K11" s="164"/>
      <c r="L11" s="84"/>
    </row>
    <row r="12" ht="24.95" customHeight="1" spans="1:10">
      <c r="A12" s="39"/>
      <c r="B12" s="40"/>
      <c r="C12" s="148"/>
      <c r="D12" s="149"/>
      <c r="E12" s="150"/>
      <c r="F12" s="148"/>
      <c r="G12" s="42"/>
      <c r="H12" s="73"/>
      <c r="I12" s="43"/>
      <c r="J12" s="161"/>
    </row>
    <row r="13" s="2" customFormat="1" ht="24.95" customHeight="1" spans="1:13">
      <c r="A13" s="31" t="s">
        <v>52</v>
      </c>
      <c r="B13" s="32" t="s">
        <v>123</v>
      </c>
      <c r="C13" s="147"/>
      <c r="D13" s="147">
        <v>495579</v>
      </c>
      <c r="E13" s="147"/>
      <c r="F13" s="147">
        <f>D13</f>
        <v>495579</v>
      </c>
      <c r="G13" s="238" t="s">
        <v>92</v>
      </c>
      <c r="H13" s="69">
        <v>30</v>
      </c>
      <c r="I13" s="43">
        <f t="shared" si="2"/>
        <v>16519.3</v>
      </c>
      <c r="J13" s="158"/>
      <c r="L13" s="165"/>
      <c r="M13" s="165"/>
    </row>
    <row r="14" ht="24.95" customHeight="1" spans="1:13">
      <c r="A14" s="38"/>
      <c r="B14" s="32"/>
      <c r="C14" s="147"/>
      <c r="D14" s="147"/>
      <c r="E14" s="147"/>
      <c r="F14" s="147"/>
      <c r="G14" s="35"/>
      <c r="H14" s="69"/>
      <c r="I14" s="37"/>
      <c r="J14" s="158"/>
      <c r="L14" s="84"/>
      <c r="M14" s="84"/>
    </row>
    <row r="15" s="2" customFormat="1" ht="24.95" customHeight="1" spans="1:12">
      <c r="A15" s="31" t="s">
        <v>54</v>
      </c>
      <c r="B15" s="32" t="s">
        <v>124</v>
      </c>
      <c r="C15" s="147">
        <v>33349</v>
      </c>
      <c r="D15" s="146"/>
      <c r="E15" s="147"/>
      <c r="F15" s="147">
        <f>C15</f>
        <v>33349</v>
      </c>
      <c r="G15" s="238" t="s">
        <v>125</v>
      </c>
      <c r="H15" s="69">
        <v>0.31</v>
      </c>
      <c r="I15" s="37">
        <f t="shared" ref="I15:I17" si="3">F15/H15</f>
        <v>107577.419354839</v>
      </c>
      <c r="J15" s="158"/>
      <c r="L15" s="165"/>
    </row>
    <row r="16" ht="24.95" customHeight="1" spans="1:12">
      <c r="A16" s="39"/>
      <c r="B16" s="40"/>
      <c r="C16" s="150"/>
      <c r="D16" s="151"/>
      <c r="E16" s="148"/>
      <c r="F16" s="148"/>
      <c r="G16" s="42"/>
      <c r="H16" s="73"/>
      <c r="I16" s="43"/>
      <c r="J16" s="166"/>
      <c r="L16" s="84"/>
    </row>
    <row r="17" s="2" customFormat="1" ht="24.95" customHeight="1" spans="1:12">
      <c r="A17" s="31" t="s">
        <v>56</v>
      </c>
      <c r="B17" s="32" t="s">
        <v>126</v>
      </c>
      <c r="C17" s="152">
        <v>500000</v>
      </c>
      <c r="D17" s="146"/>
      <c r="E17" s="147"/>
      <c r="F17" s="147">
        <f>C17</f>
        <v>500000</v>
      </c>
      <c r="G17" s="238" t="s">
        <v>78</v>
      </c>
      <c r="H17" s="69">
        <v>1</v>
      </c>
      <c r="I17" s="37">
        <f t="shared" si="3"/>
        <v>500000</v>
      </c>
      <c r="J17" s="158"/>
      <c r="L17" s="165"/>
    </row>
    <row r="18" ht="24.95" customHeight="1" spans="1:10">
      <c r="A18" s="91"/>
      <c r="B18" s="40"/>
      <c r="C18" s="151"/>
      <c r="D18" s="151"/>
      <c r="E18" s="150"/>
      <c r="F18" s="151"/>
      <c r="G18" s="42"/>
      <c r="H18" s="95"/>
      <c r="I18" s="93"/>
      <c r="J18" s="167"/>
    </row>
    <row r="19" ht="24.95" customHeight="1" spans="1:13">
      <c r="A19" s="39"/>
      <c r="B19" s="32" t="s">
        <v>127</v>
      </c>
      <c r="C19" s="146">
        <f>C5+C7+C9+C13+C15+C17</f>
        <v>21703857</v>
      </c>
      <c r="D19" s="146">
        <f t="shared" ref="D19:F19" si="4">D5+D7+D9+D13+D15+D17</f>
        <v>495579</v>
      </c>
      <c r="E19" s="146">
        <f t="shared" si="4"/>
        <v>0</v>
      </c>
      <c r="F19" s="146">
        <f t="shared" si="4"/>
        <v>22199436</v>
      </c>
      <c r="G19" s="238" t="s">
        <v>175</v>
      </c>
      <c r="H19" s="65">
        <f>H5+H7</f>
        <v>7574.8</v>
      </c>
      <c r="I19" s="34">
        <f>F19/H19</f>
        <v>2930.69599197339</v>
      </c>
      <c r="J19" s="157"/>
      <c r="K19" s="84"/>
      <c r="L19" s="84"/>
      <c r="M19" s="84"/>
    </row>
    <row r="20" spans="2:6">
      <c r="B20" s="123"/>
      <c r="C20" s="141"/>
      <c r="D20" s="12"/>
      <c r="F20" s="153"/>
    </row>
    <row r="21" spans="2:6">
      <c r="B21" s="123"/>
      <c r="C21" s="141"/>
      <c r="D21" s="12"/>
      <c r="F21" s="153"/>
    </row>
    <row r="22" spans="1:7">
      <c r="A22" s="134"/>
      <c r="B22" s="135"/>
      <c r="C22" s="141"/>
      <c r="D22" s="12"/>
      <c r="G22" s="136"/>
    </row>
    <row r="23" s="4" customFormat="1" spans="1:207">
      <c r="A23" s="6"/>
      <c r="B23" s="123"/>
      <c r="C23" s="141"/>
      <c r="D23" s="12"/>
      <c r="E23" s="12"/>
      <c r="F23" s="84"/>
      <c r="G23" s="5"/>
      <c r="H23" s="142"/>
      <c r="I23" s="5"/>
      <c r="J23" s="5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</row>
    <row r="24" s="4" customFormat="1" spans="1:207">
      <c r="A24" s="6"/>
      <c r="B24" s="123"/>
      <c r="C24" s="141"/>
      <c r="D24" s="12"/>
      <c r="E24" s="12"/>
      <c r="F24" s="84"/>
      <c r="G24" s="5"/>
      <c r="H24" s="142"/>
      <c r="I24" s="5"/>
      <c r="J24" s="5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</row>
    <row r="25" s="4" customFormat="1" spans="1:207">
      <c r="A25" s="6"/>
      <c r="B25" s="123"/>
      <c r="C25" s="141"/>
      <c r="D25" s="12"/>
      <c r="E25" s="12"/>
      <c r="F25" s="84"/>
      <c r="G25" s="5"/>
      <c r="H25" s="142"/>
      <c r="I25" s="5"/>
      <c r="J25" s="5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</row>
    <row r="26" s="4" customFormat="1" spans="1:207">
      <c r="A26" s="6"/>
      <c r="B26" s="123"/>
      <c r="C26" s="141"/>
      <c r="D26" s="12"/>
      <c r="E26" s="12"/>
      <c r="F26" s="84"/>
      <c r="G26" s="5"/>
      <c r="H26" s="142"/>
      <c r="I26" s="5"/>
      <c r="J26" s="5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</row>
    <row r="27" s="4" customFormat="1" spans="1:207">
      <c r="A27" s="6"/>
      <c r="B27" s="123"/>
      <c r="C27" s="141"/>
      <c r="D27" s="12"/>
      <c r="E27" s="12"/>
      <c r="F27" s="84"/>
      <c r="G27" s="5"/>
      <c r="H27" s="142"/>
      <c r="I27" s="5"/>
      <c r="J27" s="5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</row>
    <row r="28" s="4" customFormat="1" spans="1:207">
      <c r="A28" s="6"/>
      <c r="B28" s="123"/>
      <c r="C28" s="141"/>
      <c r="D28" s="12"/>
      <c r="E28" s="12"/>
      <c r="F28" s="84"/>
      <c r="G28" s="5"/>
      <c r="H28" s="142"/>
      <c r="I28" s="5"/>
      <c r="J28" s="5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</row>
    <row r="29" s="4" customFormat="1" spans="1:207">
      <c r="A29" s="6"/>
      <c r="B29" s="123"/>
      <c r="C29" s="141"/>
      <c r="D29" s="12"/>
      <c r="E29" s="12"/>
      <c r="F29" s="84"/>
      <c r="G29" s="5"/>
      <c r="H29" s="142"/>
      <c r="I29" s="5"/>
      <c r="J29" s="5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</row>
    <row r="30" s="4" customFormat="1" spans="1:207">
      <c r="A30" s="6"/>
      <c r="B30" s="123"/>
      <c r="C30" s="141"/>
      <c r="D30" s="12"/>
      <c r="E30" s="12"/>
      <c r="F30" s="84"/>
      <c r="G30" s="5"/>
      <c r="H30" s="142"/>
      <c r="I30" s="5"/>
      <c r="J30" s="5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</row>
    <row r="31" s="4" customFormat="1" spans="1:207">
      <c r="A31" s="6"/>
      <c r="B31" s="123"/>
      <c r="C31" s="141"/>
      <c r="D31" s="12"/>
      <c r="E31" s="12"/>
      <c r="F31" s="84"/>
      <c r="G31" s="5"/>
      <c r="H31" s="142"/>
      <c r="I31" s="5"/>
      <c r="J31" s="5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</row>
    <row r="32" s="4" customFormat="1" spans="1:207">
      <c r="A32" s="6"/>
      <c r="B32" s="123"/>
      <c r="C32" s="141"/>
      <c r="D32" s="12"/>
      <c r="E32" s="12"/>
      <c r="F32" s="84"/>
      <c r="G32" s="5"/>
      <c r="H32" s="142"/>
      <c r="I32" s="5"/>
      <c r="J32" s="5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</row>
    <row r="33" s="4" customFormat="1" spans="1:207">
      <c r="A33" s="6"/>
      <c r="B33" s="123"/>
      <c r="C33" s="141"/>
      <c r="D33" s="12"/>
      <c r="E33" s="12"/>
      <c r="F33" s="84"/>
      <c r="G33" s="5"/>
      <c r="H33" s="142"/>
      <c r="I33" s="5"/>
      <c r="J33" s="5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</row>
    <row r="34" s="4" customFormat="1" spans="1:207">
      <c r="A34" s="6"/>
      <c r="B34" s="123"/>
      <c r="C34" s="141"/>
      <c r="D34" s="12"/>
      <c r="E34" s="12"/>
      <c r="F34" s="84"/>
      <c r="G34" s="5"/>
      <c r="H34" s="142"/>
      <c r="I34" s="5"/>
      <c r="J34" s="5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</row>
    <row r="35" s="4" customFormat="1" spans="1:207">
      <c r="A35" s="6"/>
      <c r="B35" s="123"/>
      <c r="C35" s="141"/>
      <c r="D35" s="12"/>
      <c r="E35" s="12"/>
      <c r="F35" s="84"/>
      <c r="G35" s="5"/>
      <c r="H35" s="142"/>
      <c r="I35" s="5"/>
      <c r="J35" s="5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</row>
    <row r="36" spans="2:4">
      <c r="B36" s="123"/>
      <c r="C36" s="141"/>
      <c r="D36" s="12"/>
    </row>
    <row r="37" spans="2:4">
      <c r="B37" s="123"/>
      <c r="C37" s="141"/>
      <c r="D37" s="12"/>
    </row>
    <row r="38" spans="2:4">
      <c r="B38" s="123"/>
      <c r="C38" s="141"/>
      <c r="D38" s="12"/>
    </row>
    <row r="39" spans="2:4">
      <c r="B39" s="123"/>
      <c r="C39" s="141"/>
      <c r="D39" s="12"/>
    </row>
    <row r="40" spans="2:4">
      <c r="B40" s="123"/>
      <c r="C40" s="141"/>
      <c r="D40" s="12"/>
    </row>
    <row r="41" spans="2:4">
      <c r="B41" s="123"/>
      <c r="C41" s="141"/>
      <c r="D41" s="12"/>
    </row>
    <row r="42" s="5" customFormat="1" spans="1:207">
      <c r="A42" s="6"/>
      <c r="B42" s="123"/>
      <c r="C42" s="141"/>
      <c r="D42" s="12"/>
      <c r="E42" s="12"/>
      <c r="F42" s="84"/>
      <c r="H42" s="14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</row>
    <row r="43" s="5" customFormat="1" spans="1:207">
      <c r="A43" s="6"/>
      <c r="B43" s="123"/>
      <c r="C43" s="141"/>
      <c r="D43" s="12"/>
      <c r="E43" s="12"/>
      <c r="F43" s="84"/>
      <c r="H43" s="14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</row>
    <row r="44" s="5" customFormat="1" spans="1:207">
      <c r="A44" s="6"/>
      <c r="B44" s="123"/>
      <c r="C44" s="141"/>
      <c r="D44" s="12"/>
      <c r="E44" s="12"/>
      <c r="F44" s="84"/>
      <c r="H44" s="14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</row>
    <row r="45" s="5" customFormat="1" spans="1:207">
      <c r="A45" s="6"/>
      <c r="B45" s="123"/>
      <c r="C45" s="141"/>
      <c r="D45" s="12"/>
      <c r="E45" s="12"/>
      <c r="F45" s="84"/>
      <c r="H45" s="14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</row>
    <row r="46" s="5" customFormat="1" spans="1:207">
      <c r="A46" s="6"/>
      <c r="B46" s="123"/>
      <c r="C46" s="141"/>
      <c r="D46" s="12"/>
      <c r="E46" s="12"/>
      <c r="F46" s="84"/>
      <c r="H46" s="14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</row>
    <row r="47" s="5" customFormat="1" spans="1:207">
      <c r="A47" s="6"/>
      <c r="B47" s="123"/>
      <c r="C47" s="141"/>
      <c r="D47" s="12"/>
      <c r="E47" s="12"/>
      <c r="F47" s="84"/>
      <c r="H47" s="14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</row>
    <row r="48" s="5" customFormat="1" spans="1:207">
      <c r="A48" s="6"/>
      <c r="B48" s="123"/>
      <c r="C48" s="141"/>
      <c r="D48" s="12"/>
      <c r="E48" s="12"/>
      <c r="F48" s="84"/>
      <c r="H48" s="14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</row>
    <row r="49" s="5" customFormat="1" spans="1:207">
      <c r="A49" s="6"/>
      <c r="B49" s="123"/>
      <c r="C49" s="141"/>
      <c r="D49" s="12"/>
      <c r="E49" s="12"/>
      <c r="F49" s="84"/>
      <c r="H49" s="14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</row>
    <row r="50" s="5" customFormat="1" spans="1:207">
      <c r="A50" s="6"/>
      <c r="B50" s="123"/>
      <c r="C50" s="141"/>
      <c r="D50" s="12"/>
      <c r="E50" s="12"/>
      <c r="F50" s="84"/>
      <c r="H50" s="14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</row>
    <row r="51" s="5" customFormat="1" spans="1:207">
      <c r="A51" s="137"/>
      <c r="B51" s="123"/>
      <c r="C51" s="141"/>
      <c r="D51" s="12"/>
      <c r="E51" s="12"/>
      <c r="F51" s="12"/>
      <c r="G51" s="12"/>
      <c r="H51" s="154"/>
      <c r="I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</row>
    <row r="52" s="5" customFormat="1" spans="1:207">
      <c r="A52" s="137"/>
      <c r="B52" s="123"/>
      <c r="C52" s="141"/>
      <c r="D52" s="12"/>
      <c r="E52" s="12"/>
      <c r="F52" s="12"/>
      <c r="G52" s="12"/>
      <c r="H52" s="154"/>
      <c r="I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</row>
    <row r="53" s="5" customFormat="1" spans="1:207">
      <c r="A53" s="137"/>
      <c r="B53" s="123"/>
      <c r="C53" s="141"/>
      <c r="D53" s="12"/>
      <c r="E53" s="12"/>
      <c r="F53" s="12"/>
      <c r="G53" s="12"/>
      <c r="H53" s="154"/>
      <c r="I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</row>
    <row r="54" s="5" customFormat="1" spans="1:207">
      <c r="A54" s="137"/>
      <c r="B54" s="123"/>
      <c r="C54" s="141"/>
      <c r="D54" s="12"/>
      <c r="E54" s="12"/>
      <c r="F54" s="12"/>
      <c r="G54" s="12"/>
      <c r="H54" s="154"/>
      <c r="I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</row>
    <row r="55" s="5" customFormat="1" spans="1:207">
      <c r="A55" s="137"/>
      <c r="B55" s="123"/>
      <c r="C55" s="141"/>
      <c r="D55" s="12"/>
      <c r="E55" s="12"/>
      <c r="F55" s="12"/>
      <c r="G55" s="12"/>
      <c r="H55" s="154"/>
      <c r="I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</row>
    <row r="56" s="5" customFormat="1" spans="1:207">
      <c r="A56" s="137"/>
      <c r="B56" s="123"/>
      <c r="C56" s="141"/>
      <c r="D56" s="12"/>
      <c r="E56" s="12"/>
      <c r="F56" s="12"/>
      <c r="G56" s="12"/>
      <c r="H56" s="154"/>
      <c r="I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</row>
    <row r="57" s="5" customFormat="1" spans="1:207">
      <c r="A57" s="137"/>
      <c r="B57" s="123"/>
      <c r="C57" s="141"/>
      <c r="D57" s="12"/>
      <c r="E57" s="12"/>
      <c r="F57" s="12"/>
      <c r="G57" s="12"/>
      <c r="H57" s="154"/>
      <c r="I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</row>
    <row r="58" s="5" customFormat="1" spans="1:207">
      <c r="A58" s="137"/>
      <c r="B58" s="123"/>
      <c r="C58" s="141"/>
      <c r="D58" s="12"/>
      <c r="E58" s="12"/>
      <c r="F58" s="12"/>
      <c r="G58" s="12"/>
      <c r="H58" s="154"/>
      <c r="I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</row>
    <row r="59" s="5" customFormat="1" spans="1:207">
      <c r="A59" s="137"/>
      <c r="B59" s="123"/>
      <c r="C59" s="141"/>
      <c r="D59" s="12"/>
      <c r="E59" s="12"/>
      <c r="F59" s="12"/>
      <c r="G59" s="12"/>
      <c r="H59" s="154"/>
      <c r="I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</row>
    <row r="60" s="5" customFormat="1" spans="1:207">
      <c r="A60" s="137"/>
      <c r="B60" s="123"/>
      <c r="C60" s="141"/>
      <c r="D60" s="12"/>
      <c r="E60" s="12"/>
      <c r="F60" s="12"/>
      <c r="G60" s="12"/>
      <c r="H60" s="154"/>
      <c r="I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</row>
    <row r="61" s="5" customFormat="1" spans="1:207">
      <c r="A61" s="137"/>
      <c r="B61" s="123"/>
      <c r="C61" s="141"/>
      <c r="D61" s="12"/>
      <c r="E61" s="12"/>
      <c r="F61" s="12"/>
      <c r="G61" s="12"/>
      <c r="H61" s="154"/>
      <c r="I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</row>
    <row r="62" s="5" customFormat="1" spans="1:207">
      <c r="A62" s="137"/>
      <c r="B62" s="123"/>
      <c r="C62" s="141"/>
      <c r="D62" s="12"/>
      <c r="E62" s="12"/>
      <c r="F62" s="12"/>
      <c r="G62" s="12"/>
      <c r="H62" s="154"/>
      <c r="I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</row>
    <row r="63" s="5" customFormat="1" spans="1:207">
      <c r="A63" s="137"/>
      <c r="B63" s="123"/>
      <c r="C63" s="141"/>
      <c r="D63" s="12"/>
      <c r="E63" s="12"/>
      <c r="F63" s="12"/>
      <c r="G63" s="12"/>
      <c r="H63" s="154"/>
      <c r="I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</row>
    <row r="64" s="5" customFormat="1" spans="1:207">
      <c r="A64" s="137"/>
      <c r="B64" s="123"/>
      <c r="C64" s="141"/>
      <c r="D64" s="12"/>
      <c r="E64" s="12"/>
      <c r="F64" s="12"/>
      <c r="G64" s="12"/>
      <c r="H64" s="154"/>
      <c r="I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</row>
    <row r="65" s="5" customFormat="1" spans="1:207">
      <c r="A65" s="137"/>
      <c r="B65" s="123"/>
      <c r="C65" s="141"/>
      <c r="D65" s="12"/>
      <c r="E65" s="12"/>
      <c r="F65" s="12"/>
      <c r="G65" s="12"/>
      <c r="H65" s="154"/>
      <c r="I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</row>
    <row r="66" s="5" customFormat="1" spans="1:207">
      <c r="A66" s="137"/>
      <c r="B66" s="123"/>
      <c r="C66" s="141"/>
      <c r="D66" s="12"/>
      <c r="E66" s="12"/>
      <c r="F66" s="12"/>
      <c r="G66" s="12"/>
      <c r="H66" s="154"/>
      <c r="I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</row>
    <row r="67" s="5" customFormat="1" spans="1:207">
      <c r="A67" s="137"/>
      <c r="B67" s="123"/>
      <c r="C67" s="141"/>
      <c r="D67" s="12"/>
      <c r="E67" s="12"/>
      <c r="F67" s="12"/>
      <c r="G67" s="12"/>
      <c r="H67" s="154"/>
      <c r="I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</row>
    <row r="68" s="5" customFormat="1" spans="1:207">
      <c r="A68" s="137"/>
      <c r="B68" s="123"/>
      <c r="C68" s="141"/>
      <c r="D68" s="12"/>
      <c r="E68" s="12"/>
      <c r="F68" s="12"/>
      <c r="G68" s="12"/>
      <c r="H68" s="154"/>
      <c r="I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</row>
    <row r="69" s="5" customFormat="1" spans="1:207">
      <c r="A69" s="137"/>
      <c r="B69" s="123"/>
      <c r="C69" s="141"/>
      <c r="D69" s="12"/>
      <c r="E69" s="12"/>
      <c r="F69" s="12"/>
      <c r="G69" s="12"/>
      <c r="H69" s="154"/>
      <c r="I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</row>
    <row r="70" s="5" customFormat="1" spans="1:207">
      <c r="A70" s="137"/>
      <c r="B70" s="123"/>
      <c r="C70" s="141"/>
      <c r="D70" s="12"/>
      <c r="E70" s="12"/>
      <c r="F70" s="12"/>
      <c r="G70" s="12"/>
      <c r="H70" s="154"/>
      <c r="I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</row>
    <row r="71" s="5" customFormat="1" spans="1:207">
      <c r="A71" s="137"/>
      <c r="B71" s="123"/>
      <c r="C71" s="141"/>
      <c r="D71" s="12"/>
      <c r="E71" s="12"/>
      <c r="F71" s="12"/>
      <c r="G71" s="12"/>
      <c r="H71" s="154"/>
      <c r="I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</row>
    <row r="72" s="5" customFormat="1" spans="1:207">
      <c r="A72" s="137"/>
      <c r="B72" s="123"/>
      <c r="C72" s="141"/>
      <c r="D72" s="12"/>
      <c r="E72" s="12"/>
      <c r="F72" s="12"/>
      <c r="G72" s="12"/>
      <c r="H72" s="154"/>
      <c r="I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</row>
    <row r="73" s="5" customFormat="1" spans="1:207">
      <c r="A73" s="137"/>
      <c r="B73" s="123"/>
      <c r="C73" s="141"/>
      <c r="D73" s="12"/>
      <c r="E73" s="12"/>
      <c r="F73" s="12"/>
      <c r="G73" s="12"/>
      <c r="H73" s="154"/>
      <c r="I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</row>
    <row r="74" s="5" customFormat="1" spans="1:207">
      <c r="A74" s="137"/>
      <c r="B74" s="123"/>
      <c r="C74" s="141"/>
      <c r="D74" s="12"/>
      <c r="E74" s="12"/>
      <c r="F74" s="12"/>
      <c r="G74" s="12"/>
      <c r="H74" s="154"/>
      <c r="I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 s="12"/>
      <c r="DH74" s="12"/>
      <c r="DI74" s="12"/>
      <c r="DJ74" s="12"/>
      <c r="DK74" s="12"/>
      <c r="DL74" s="12"/>
      <c r="DM74" s="12"/>
      <c r="DN74" s="12"/>
      <c r="DO74" s="12"/>
      <c r="DP74" s="12"/>
      <c r="DQ74" s="12"/>
      <c r="DR74" s="12"/>
      <c r="DS74" s="12"/>
      <c r="DT74" s="12"/>
      <c r="DU74" s="12"/>
      <c r="DV74" s="12"/>
      <c r="DW74" s="12"/>
      <c r="DX74" s="12"/>
      <c r="DY74" s="12"/>
      <c r="DZ74" s="12"/>
      <c r="EA74" s="12"/>
      <c r="EB74" s="12"/>
      <c r="EC74" s="12"/>
      <c r="ED74" s="12"/>
      <c r="EE74" s="12"/>
      <c r="EF74" s="12"/>
      <c r="EG74" s="12"/>
      <c r="EH74" s="12"/>
      <c r="EI74" s="12"/>
      <c r="EJ74" s="12"/>
      <c r="EK74" s="12"/>
      <c r="EL74" s="12"/>
      <c r="EM74" s="12"/>
      <c r="EN74" s="12"/>
      <c r="EO74" s="12"/>
      <c r="EP74" s="12"/>
      <c r="EQ74" s="12"/>
      <c r="ER74" s="12"/>
      <c r="ES74" s="12"/>
      <c r="ET74" s="12"/>
      <c r="EU74" s="12"/>
      <c r="EV74" s="12"/>
      <c r="EW74" s="12"/>
      <c r="EX74" s="12"/>
      <c r="EY74" s="12"/>
      <c r="EZ74" s="12"/>
      <c r="FA74" s="12"/>
      <c r="FB74" s="12"/>
      <c r="FC74" s="12"/>
      <c r="FD74" s="12"/>
      <c r="FE74" s="12"/>
      <c r="FF74" s="12"/>
      <c r="FG74" s="12"/>
      <c r="FH74" s="12"/>
      <c r="FI74" s="12"/>
      <c r="FJ74" s="12"/>
      <c r="FK74" s="12"/>
      <c r="FL74" s="12"/>
      <c r="FM74" s="12"/>
      <c r="FN74" s="12"/>
      <c r="FO74" s="12"/>
      <c r="FP74" s="12"/>
      <c r="FQ74" s="12"/>
      <c r="FR74" s="12"/>
      <c r="FS74" s="12"/>
      <c r="FT74" s="12"/>
      <c r="FU74" s="12"/>
      <c r="FV74" s="12"/>
      <c r="FW74" s="12"/>
      <c r="FX74" s="12"/>
      <c r="FY74" s="12"/>
      <c r="FZ74" s="12"/>
      <c r="GA74" s="12"/>
      <c r="GB74" s="12"/>
      <c r="GC74" s="12"/>
      <c r="GD74" s="12"/>
      <c r="GE74" s="12"/>
      <c r="GF74" s="12"/>
      <c r="GG74" s="12"/>
      <c r="GH74" s="12"/>
      <c r="GI74" s="12"/>
      <c r="GJ74" s="12"/>
      <c r="GK74" s="12"/>
      <c r="GL74" s="12"/>
      <c r="GM74" s="12"/>
      <c r="GN74" s="12"/>
      <c r="GO74" s="12"/>
      <c r="GP74" s="12"/>
      <c r="GQ74" s="12"/>
      <c r="GR74" s="12"/>
      <c r="GS74" s="12"/>
      <c r="GT74" s="12"/>
      <c r="GU74" s="12"/>
      <c r="GV74" s="12"/>
      <c r="GW74" s="12"/>
      <c r="GX74" s="12"/>
      <c r="GY74" s="12"/>
    </row>
    <row r="75" s="5" customFormat="1" spans="1:207">
      <c r="A75" s="137"/>
      <c r="B75" s="123"/>
      <c r="C75" s="141"/>
      <c r="D75" s="12"/>
      <c r="E75" s="12"/>
      <c r="F75" s="12"/>
      <c r="G75" s="12"/>
      <c r="H75" s="154"/>
      <c r="I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 s="12"/>
      <c r="DH75" s="12"/>
      <c r="DI75" s="12"/>
      <c r="DJ75" s="12"/>
      <c r="DK75" s="12"/>
      <c r="DL75" s="12"/>
      <c r="DM75" s="12"/>
      <c r="DN75" s="12"/>
      <c r="DO75" s="12"/>
      <c r="DP75" s="12"/>
      <c r="DQ75" s="12"/>
      <c r="DR75" s="12"/>
      <c r="DS75" s="12"/>
      <c r="DT75" s="12"/>
      <c r="DU75" s="12"/>
      <c r="DV75" s="12"/>
      <c r="DW75" s="12"/>
      <c r="DX75" s="12"/>
      <c r="DY75" s="12"/>
      <c r="DZ75" s="12"/>
      <c r="EA75" s="12"/>
      <c r="EB75" s="12"/>
      <c r="EC75" s="12"/>
      <c r="ED75" s="12"/>
      <c r="EE75" s="12"/>
      <c r="EF75" s="12"/>
      <c r="EG75" s="12"/>
      <c r="EH75" s="12"/>
      <c r="EI75" s="12"/>
      <c r="EJ75" s="12"/>
      <c r="EK75" s="12"/>
      <c r="EL75" s="12"/>
      <c r="EM75" s="12"/>
      <c r="EN75" s="12"/>
      <c r="EO75" s="12"/>
      <c r="EP75" s="12"/>
      <c r="EQ75" s="12"/>
      <c r="ER75" s="12"/>
      <c r="ES75" s="12"/>
      <c r="ET75" s="12"/>
      <c r="EU75" s="12"/>
      <c r="EV75" s="12"/>
      <c r="EW75" s="12"/>
      <c r="EX75" s="12"/>
      <c r="EY75" s="12"/>
      <c r="EZ75" s="12"/>
      <c r="FA75" s="12"/>
      <c r="FB75" s="12"/>
      <c r="FC75" s="12"/>
      <c r="FD75" s="12"/>
      <c r="FE75" s="12"/>
      <c r="FF75" s="12"/>
      <c r="FG75" s="12"/>
      <c r="FH75" s="12"/>
      <c r="FI75" s="12"/>
      <c r="FJ75" s="12"/>
      <c r="FK75" s="12"/>
      <c r="FL75" s="12"/>
      <c r="FM75" s="12"/>
      <c r="FN75" s="12"/>
      <c r="FO75" s="12"/>
      <c r="FP75" s="12"/>
      <c r="FQ75" s="12"/>
      <c r="FR75" s="12"/>
      <c r="FS75" s="12"/>
      <c r="FT75" s="12"/>
      <c r="FU75" s="12"/>
      <c r="FV75" s="12"/>
      <c r="FW75" s="12"/>
      <c r="FX75" s="12"/>
      <c r="FY75" s="12"/>
      <c r="FZ75" s="12"/>
      <c r="GA75" s="12"/>
      <c r="GB75" s="12"/>
      <c r="GC75" s="12"/>
      <c r="GD75" s="12"/>
      <c r="GE75" s="12"/>
      <c r="GF75" s="12"/>
      <c r="GG75" s="12"/>
      <c r="GH75" s="12"/>
      <c r="GI75" s="12"/>
      <c r="GJ75" s="12"/>
      <c r="GK75" s="12"/>
      <c r="GL75" s="12"/>
      <c r="GM75" s="12"/>
      <c r="GN75" s="12"/>
      <c r="GO75" s="12"/>
      <c r="GP75" s="12"/>
      <c r="GQ75" s="12"/>
      <c r="GR75" s="12"/>
      <c r="GS75" s="12"/>
      <c r="GT75" s="12"/>
      <c r="GU75" s="12"/>
      <c r="GV75" s="12"/>
      <c r="GW75" s="12"/>
      <c r="GX75" s="12"/>
      <c r="GY75" s="12"/>
    </row>
    <row r="76" s="5" customFormat="1" spans="1:207">
      <c r="A76" s="137"/>
      <c r="B76" s="123"/>
      <c r="C76" s="141"/>
      <c r="D76" s="12"/>
      <c r="E76" s="12"/>
      <c r="F76" s="12"/>
      <c r="G76" s="12"/>
      <c r="H76" s="154"/>
      <c r="I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/>
      <c r="GK76" s="12"/>
      <c r="GL76" s="12"/>
      <c r="GM76" s="12"/>
      <c r="GN76" s="12"/>
      <c r="GO76" s="12"/>
      <c r="GP76" s="12"/>
      <c r="GQ76" s="12"/>
      <c r="GR76" s="12"/>
      <c r="GS76" s="12"/>
      <c r="GT76" s="12"/>
      <c r="GU76" s="12"/>
      <c r="GV76" s="12"/>
      <c r="GW76" s="12"/>
      <c r="GX76" s="12"/>
      <c r="GY76" s="12"/>
    </row>
    <row r="77" s="5" customFormat="1" spans="1:207">
      <c r="A77" s="137"/>
      <c r="B77" s="123"/>
      <c r="C77" s="141"/>
      <c r="D77" s="12"/>
      <c r="E77" s="12"/>
      <c r="F77" s="12"/>
      <c r="G77" s="12"/>
      <c r="H77" s="154"/>
      <c r="I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</row>
    <row r="78" s="5" customFormat="1" spans="1:207">
      <c r="A78" s="137"/>
      <c r="B78" s="123"/>
      <c r="C78" s="141"/>
      <c r="D78" s="12"/>
      <c r="E78" s="12"/>
      <c r="F78" s="12"/>
      <c r="G78" s="12"/>
      <c r="H78" s="154"/>
      <c r="I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</row>
    <row r="79" s="5" customFormat="1" spans="1:207">
      <c r="A79" s="137"/>
      <c r="B79" s="123"/>
      <c r="C79" s="141"/>
      <c r="D79" s="12"/>
      <c r="E79" s="12"/>
      <c r="F79" s="12"/>
      <c r="G79" s="12"/>
      <c r="H79" s="154"/>
      <c r="I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</row>
    <row r="80" s="5" customFormat="1" spans="1:207">
      <c r="A80" s="137"/>
      <c r="B80" s="123"/>
      <c r="C80" s="141"/>
      <c r="D80" s="12"/>
      <c r="E80" s="12"/>
      <c r="F80" s="12"/>
      <c r="G80" s="12"/>
      <c r="H80" s="154"/>
      <c r="I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 s="12"/>
      <c r="DH80" s="12"/>
      <c r="DI80" s="12"/>
      <c r="DJ80" s="12"/>
      <c r="DK80" s="12"/>
      <c r="DL80" s="12"/>
      <c r="DM80" s="12"/>
      <c r="DN80" s="12"/>
      <c r="DO80" s="12"/>
      <c r="DP80" s="12"/>
      <c r="DQ80" s="12"/>
      <c r="DR80" s="12"/>
      <c r="DS80" s="12"/>
      <c r="DT80" s="12"/>
      <c r="DU80" s="12"/>
      <c r="DV80" s="12"/>
      <c r="DW80" s="12"/>
      <c r="DX80" s="12"/>
      <c r="DY80" s="12"/>
      <c r="DZ80" s="12"/>
      <c r="EA80" s="12"/>
      <c r="EB80" s="12"/>
      <c r="EC80" s="12"/>
      <c r="ED80" s="12"/>
      <c r="EE80" s="12"/>
      <c r="EF80" s="12"/>
      <c r="EG80" s="12"/>
      <c r="EH80" s="12"/>
      <c r="EI80" s="12"/>
      <c r="EJ80" s="12"/>
      <c r="EK80" s="12"/>
      <c r="EL80" s="12"/>
      <c r="EM80" s="12"/>
      <c r="EN80" s="12"/>
      <c r="EO80" s="12"/>
      <c r="EP80" s="12"/>
      <c r="EQ80" s="12"/>
      <c r="ER80" s="12"/>
      <c r="ES80" s="12"/>
      <c r="ET80" s="12"/>
      <c r="EU80" s="12"/>
      <c r="EV80" s="12"/>
      <c r="EW80" s="12"/>
      <c r="EX80" s="12"/>
      <c r="EY80" s="12"/>
      <c r="EZ80" s="12"/>
      <c r="FA80" s="12"/>
      <c r="FB80" s="12"/>
      <c r="FC80" s="12"/>
      <c r="FD80" s="12"/>
      <c r="FE80" s="12"/>
      <c r="FF80" s="12"/>
      <c r="FG80" s="12"/>
      <c r="FH80" s="12"/>
      <c r="FI80" s="12"/>
      <c r="FJ80" s="12"/>
      <c r="FK80" s="12"/>
      <c r="FL80" s="12"/>
      <c r="FM80" s="12"/>
      <c r="FN80" s="12"/>
      <c r="FO80" s="12"/>
      <c r="FP80" s="12"/>
      <c r="FQ80" s="12"/>
      <c r="FR80" s="12"/>
      <c r="FS80" s="12"/>
      <c r="FT80" s="12"/>
      <c r="FU80" s="12"/>
      <c r="FV80" s="12"/>
      <c r="FW80" s="12"/>
      <c r="FX80" s="12"/>
      <c r="FY80" s="12"/>
      <c r="FZ80" s="12"/>
      <c r="GA80" s="12"/>
      <c r="GB80" s="12"/>
      <c r="GC80" s="12"/>
      <c r="GD80" s="12"/>
      <c r="GE80" s="12"/>
      <c r="GF80" s="12"/>
      <c r="GG80" s="12"/>
      <c r="GH80" s="12"/>
      <c r="GI80" s="12"/>
      <c r="GJ80" s="12"/>
      <c r="GK80" s="12"/>
      <c r="GL80" s="12"/>
      <c r="GM80" s="12"/>
      <c r="GN80" s="12"/>
      <c r="GO80" s="12"/>
      <c r="GP80" s="12"/>
      <c r="GQ80" s="12"/>
      <c r="GR80" s="12"/>
      <c r="GS80" s="12"/>
      <c r="GT80" s="12"/>
      <c r="GU80" s="12"/>
      <c r="GV80" s="12"/>
      <c r="GW80" s="12"/>
      <c r="GX80" s="12"/>
      <c r="GY80" s="12"/>
    </row>
    <row r="81" s="5" customFormat="1" spans="1:207">
      <c r="A81" s="137"/>
      <c r="B81" s="123"/>
      <c r="C81" s="141"/>
      <c r="D81" s="12"/>
      <c r="E81" s="12"/>
      <c r="F81" s="12"/>
      <c r="G81" s="12"/>
      <c r="H81" s="154"/>
      <c r="I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 s="12"/>
      <c r="DH81" s="12"/>
      <c r="DI81" s="12"/>
      <c r="DJ81" s="12"/>
      <c r="DK81" s="12"/>
      <c r="DL81" s="12"/>
      <c r="DM81" s="12"/>
      <c r="DN81" s="12"/>
      <c r="DO81" s="12"/>
      <c r="DP81" s="12"/>
      <c r="DQ81" s="12"/>
      <c r="DR81" s="12"/>
      <c r="DS81" s="12"/>
      <c r="DT81" s="12"/>
      <c r="DU81" s="12"/>
      <c r="DV81" s="12"/>
      <c r="DW81" s="12"/>
      <c r="DX81" s="12"/>
      <c r="DY81" s="12"/>
      <c r="DZ81" s="12"/>
      <c r="EA81" s="12"/>
      <c r="EB81" s="12"/>
      <c r="EC81" s="12"/>
      <c r="ED81" s="12"/>
      <c r="EE81" s="12"/>
      <c r="EF81" s="12"/>
      <c r="EG81" s="12"/>
      <c r="EH81" s="12"/>
      <c r="EI81" s="12"/>
      <c r="EJ81" s="12"/>
      <c r="EK81" s="12"/>
      <c r="EL81" s="12"/>
      <c r="EM81" s="12"/>
      <c r="EN81" s="12"/>
      <c r="EO81" s="12"/>
      <c r="EP81" s="12"/>
      <c r="EQ81" s="12"/>
      <c r="ER81" s="12"/>
      <c r="ES81" s="12"/>
      <c r="ET81" s="12"/>
      <c r="EU81" s="12"/>
      <c r="EV81" s="12"/>
      <c r="EW81" s="12"/>
      <c r="EX81" s="12"/>
      <c r="EY81" s="12"/>
      <c r="EZ81" s="12"/>
      <c r="FA81" s="12"/>
      <c r="FB81" s="12"/>
      <c r="FC81" s="12"/>
      <c r="FD81" s="12"/>
      <c r="FE81" s="12"/>
      <c r="FF81" s="12"/>
      <c r="FG81" s="12"/>
      <c r="FH81" s="12"/>
      <c r="FI81" s="12"/>
      <c r="FJ81" s="12"/>
      <c r="FK81" s="12"/>
      <c r="FL81" s="12"/>
      <c r="FM81" s="12"/>
      <c r="FN81" s="12"/>
      <c r="FO81" s="12"/>
      <c r="FP81" s="12"/>
      <c r="FQ81" s="12"/>
      <c r="FR81" s="12"/>
      <c r="FS81" s="12"/>
      <c r="FT81" s="12"/>
      <c r="FU81" s="12"/>
      <c r="FV81" s="12"/>
      <c r="FW81" s="12"/>
      <c r="FX81" s="12"/>
      <c r="FY81" s="12"/>
      <c r="FZ81" s="12"/>
      <c r="GA81" s="12"/>
      <c r="GB81" s="12"/>
      <c r="GC81" s="12"/>
      <c r="GD81" s="12"/>
      <c r="GE81" s="12"/>
      <c r="GF81" s="12"/>
      <c r="GG81" s="12"/>
      <c r="GH81" s="12"/>
      <c r="GI81" s="12"/>
      <c r="GJ81" s="12"/>
      <c r="GK81" s="12"/>
      <c r="GL81" s="12"/>
      <c r="GM81" s="12"/>
      <c r="GN81" s="12"/>
      <c r="GO81" s="12"/>
      <c r="GP81" s="12"/>
      <c r="GQ81" s="12"/>
      <c r="GR81" s="12"/>
      <c r="GS81" s="12"/>
      <c r="GT81" s="12"/>
      <c r="GU81" s="12"/>
      <c r="GV81" s="12"/>
      <c r="GW81" s="12"/>
      <c r="GX81" s="12"/>
      <c r="GY81" s="12"/>
    </row>
    <row r="82" s="5" customFormat="1" spans="1:207">
      <c r="A82" s="137"/>
      <c r="B82" s="123"/>
      <c r="C82" s="141"/>
      <c r="D82" s="12"/>
      <c r="E82" s="12"/>
      <c r="F82" s="12"/>
      <c r="G82" s="12"/>
      <c r="H82" s="154"/>
      <c r="I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 s="12"/>
      <c r="DH82" s="12"/>
      <c r="DI82" s="12"/>
      <c r="DJ82" s="12"/>
      <c r="DK82" s="12"/>
      <c r="DL82" s="12"/>
      <c r="DM82" s="12"/>
      <c r="DN82" s="12"/>
      <c r="DO82" s="12"/>
      <c r="DP82" s="12"/>
      <c r="DQ82" s="12"/>
      <c r="DR82" s="12"/>
      <c r="DS82" s="12"/>
      <c r="DT82" s="12"/>
      <c r="DU82" s="12"/>
      <c r="DV82" s="12"/>
      <c r="DW82" s="12"/>
      <c r="DX82" s="12"/>
      <c r="DY82" s="12"/>
      <c r="DZ82" s="12"/>
      <c r="EA82" s="12"/>
      <c r="EB82" s="12"/>
      <c r="EC82" s="12"/>
      <c r="ED82" s="12"/>
      <c r="EE82" s="12"/>
      <c r="EF82" s="12"/>
      <c r="EG82" s="12"/>
      <c r="EH82" s="12"/>
      <c r="EI82" s="12"/>
      <c r="EJ82" s="12"/>
      <c r="EK82" s="12"/>
      <c r="EL82" s="12"/>
      <c r="EM82" s="12"/>
      <c r="EN82" s="12"/>
      <c r="EO82" s="12"/>
      <c r="EP82" s="12"/>
      <c r="EQ82" s="12"/>
      <c r="ER82" s="12"/>
      <c r="ES82" s="12"/>
      <c r="ET82" s="12"/>
      <c r="EU82" s="12"/>
      <c r="EV82" s="12"/>
      <c r="EW82" s="12"/>
      <c r="EX82" s="12"/>
      <c r="EY82" s="12"/>
      <c r="EZ82" s="12"/>
      <c r="FA82" s="12"/>
      <c r="FB82" s="12"/>
      <c r="FC82" s="12"/>
      <c r="FD82" s="12"/>
      <c r="FE82" s="12"/>
      <c r="FF82" s="12"/>
      <c r="FG82" s="12"/>
      <c r="FH82" s="12"/>
      <c r="FI82" s="12"/>
      <c r="FJ82" s="12"/>
      <c r="FK82" s="12"/>
      <c r="FL82" s="12"/>
      <c r="FM82" s="12"/>
      <c r="FN82" s="12"/>
      <c r="FO82" s="12"/>
      <c r="FP82" s="12"/>
      <c r="FQ82" s="12"/>
      <c r="FR82" s="12"/>
      <c r="FS82" s="12"/>
      <c r="FT82" s="12"/>
      <c r="FU82" s="12"/>
      <c r="FV82" s="12"/>
      <c r="FW82" s="12"/>
      <c r="FX82" s="12"/>
      <c r="FY82" s="12"/>
      <c r="FZ82" s="12"/>
      <c r="GA82" s="12"/>
      <c r="GB82" s="12"/>
      <c r="GC82" s="12"/>
      <c r="GD82" s="12"/>
      <c r="GE82" s="12"/>
      <c r="GF82" s="12"/>
      <c r="GG82" s="12"/>
      <c r="GH82" s="12"/>
      <c r="GI82" s="12"/>
      <c r="GJ82" s="12"/>
      <c r="GK82" s="12"/>
      <c r="GL82" s="12"/>
      <c r="GM82" s="12"/>
      <c r="GN82" s="12"/>
      <c r="GO82" s="12"/>
      <c r="GP82" s="12"/>
      <c r="GQ82" s="12"/>
      <c r="GR82" s="12"/>
      <c r="GS82" s="12"/>
      <c r="GT82" s="12"/>
      <c r="GU82" s="12"/>
      <c r="GV82" s="12"/>
      <c r="GW82" s="12"/>
      <c r="GX82" s="12"/>
      <c r="GY82" s="12"/>
    </row>
    <row r="83" s="5" customFormat="1" spans="1:207">
      <c r="A83" s="137"/>
      <c r="B83" s="123"/>
      <c r="C83" s="141"/>
      <c r="D83" s="12"/>
      <c r="E83" s="12"/>
      <c r="F83" s="12"/>
      <c r="G83" s="12"/>
      <c r="H83" s="154"/>
      <c r="I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</row>
    <row r="84" s="5" customFormat="1" spans="1:207">
      <c r="A84" s="137"/>
      <c r="B84" s="123"/>
      <c r="C84" s="141"/>
      <c r="D84" s="12"/>
      <c r="E84" s="12"/>
      <c r="F84" s="12"/>
      <c r="G84" s="12"/>
      <c r="H84" s="154"/>
      <c r="I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</row>
    <row r="85" s="5" customFormat="1" spans="1:207">
      <c r="A85" s="137"/>
      <c r="B85" s="123"/>
      <c r="C85" s="141"/>
      <c r="D85" s="12"/>
      <c r="E85" s="12"/>
      <c r="F85" s="12"/>
      <c r="G85" s="12"/>
      <c r="H85" s="154"/>
      <c r="I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 s="12"/>
      <c r="DH85" s="12"/>
      <c r="DI85" s="12"/>
      <c r="DJ85" s="12"/>
      <c r="DK85" s="12"/>
      <c r="DL85" s="12"/>
      <c r="DM85" s="12"/>
      <c r="DN85" s="12"/>
      <c r="DO85" s="12"/>
      <c r="DP85" s="12"/>
      <c r="DQ85" s="12"/>
      <c r="DR85" s="12"/>
      <c r="DS85" s="12"/>
      <c r="DT85" s="12"/>
      <c r="DU85" s="12"/>
      <c r="DV85" s="12"/>
      <c r="DW85" s="12"/>
      <c r="DX85" s="12"/>
      <c r="DY85" s="12"/>
      <c r="DZ85" s="12"/>
      <c r="EA85" s="12"/>
      <c r="EB85" s="12"/>
      <c r="EC85" s="12"/>
      <c r="ED85" s="12"/>
      <c r="EE85" s="12"/>
      <c r="EF85" s="12"/>
      <c r="EG85" s="12"/>
      <c r="EH85" s="12"/>
      <c r="EI85" s="12"/>
      <c r="EJ85" s="12"/>
      <c r="EK85" s="12"/>
      <c r="EL85" s="12"/>
      <c r="EM85" s="12"/>
      <c r="EN85" s="12"/>
      <c r="EO85" s="12"/>
      <c r="EP85" s="12"/>
      <c r="EQ85" s="12"/>
      <c r="ER85" s="12"/>
      <c r="ES85" s="12"/>
      <c r="ET85" s="12"/>
      <c r="EU85" s="12"/>
      <c r="EV85" s="12"/>
      <c r="EW85" s="12"/>
      <c r="EX85" s="12"/>
      <c r="EY85" s="12"/>
      <c r="EZ85" s="12"/>
      <c r="FA85" s="12"/>
      <c r="FB85" s="12"/>
      <c r="FC85" s="12"/>
      <c r="FD85" s="12"/>
      <c r="FE85" s="12"/>
      <c r="FF85" s="12"/>
      <c r="FG85" s="12"/>
      <c r="FH85" s="12"/>
      <c r="FI85" s="12"/>
      <c r="FJ85" s="12"/>
      <c r="FK85" s="12"/>
      <c r="FL85" s="12"/>
      <c r="FM85" s="12"/>
      <c r="FN85" s="12"/>
      <c r="FO85" s="12"/>
      <c r="FP85" s="12"/>
      <c r="FQ85" s="12"/>
      <c r="FR85" s="12"/>
      <c r="FS85" s="12"/>
      <c r="FT85" s="12"/>
      <c r="FU85" s="12"/>
      <c r="FV85" s="12"/>
      <c r="FW85" s="12"/>
      <c r="FX85" s="12"/>
      <c r="FY85" s="12"/>
      <c r="FZ85" s="12"/>
      <c r="GA85" s="12"/>
      <c r="GB85" s="12"/>
      <c r="GC85" s="12"/>
      <c r="GD85" s="12"/>
      <c r="GE85" s="12"/>
      <c r="GF85" s="12"/>
      <c r="GG85" s="12"/>
      <c r="GH85" s="12"/>
      <c r="GI85" s="12"/>
      <c r="GJ85" s="12"/>
      <c r="GK85" s="12"/>
      <c r="GL85" s="12"/>
      <c r="GM85" s="12"/>
      <c r="GN85" s="12"/>
      <c r="GO85" s="12"/>
      <c r="GP85" s="12"/>
      <c r="GQ85" s="12"/>
      <c r="GR85" s="12"/>
      <c r="GS85" s="12"/>
      <c r="GT85" s="12"/>
      <c r="GU85" s="12"/>
      <c r="GV85" s="12"/>
      <c r="GW85" s="12"/>
      <c r="GX85" s="12"/>
      <c r="GY85" s="12"/>
    </row>
    <row r="86" s="5" customFormat="1" spans="1:207">
      <c r="A86" s="137"/>
      <c r="B86" s="123"/>
      <c r="C86" s="141"/>
      <c r="D86" s="12"/>
      <c r="E86" s="12"/>
      <c r="F86" s="12"/>
      <c r="G86" s="12"/>
      <c r="H86" s="154"/>
      <c r="I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</row>
    <row r="87" s="5" customFormat="1" spans="1:207">
      <c r="A87" s="137"/>
      <c r="B87" s="123"/>
      <c r="C87" s="141"/>
      <c r="D87" s="12"/>
      <c r="E87" s="12"/>
      <c r="F87" s="12"/>
      <c r="G87" s="12"/>
      <c r="H87" s="154"/>
      <c r="I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</row>
    <row r="88" s="5" customFormat="1" spans="1:207">
      <c r="A88" s="137"/>
      <c r="B88" s="123"/>
      <c r="C88" s="141"/>
      <c r="D88" s="12"/>
      <c r="E88" s="12"/>
      <c r="F88" s="12"/>
      <c r="G88" s="12"/>
      <c r="H88" s="154"/>
      <c r="I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 s="12"/>
      <c r="DH88" s="12"/>
      <c r="DI88" s="12"/>
      <c r="DJ88" s="12"/>
      <c r="DK88" s="12"/>
      <c r="DL88" s="12"/>
      <c r="DM88" s="12"/>
      <c r="DN88" s="12"/>
      <c r="DO88" s="12"/>
      <c r="DP88" s="12"/>
      <c r="DQ88" s="12"/>
      <c r="DR88" s="12"/>
      <c r="DS88" s="12"/>
      <c r="DT88" s="12"/>
      <c r="DU88" s="12"/>
      <c r="DV88" s="12"/>
      <c r="DW88" s="12"/>
      <c r="DX88" s="12"/>
      <c r="DY88" s="12"/>
      <c r="DZ88" s="12"/>
      <c r="EA88" s="12"/>
      <c r="EB88" s="12"/>
      <c r="EC88" s="12"/>
      <c r="ED88" s="12"/>
      <c r="EE88" s="12"/>
      <c r="EF88" s="12"/>
      <c r="EG88" s="12"/>
      <c r="EH88" s="12"/>
      <c r="EI88" s="12"/>
      <c r="EJ88" s="12"/>
      <c r="EK88" s="12"/>
      <c r="EL88" s="12"/>
      <c r="EM88" s="12"/>
      <c r="EN88" s="12"/>
      <c r="EO88" s="12"/>
      <c r="EP88" s="12"/>
      <c r="EQ88" s="12"/>
      <c r="ER88" s="12"/>
      <c r="ES88" s="12"/>
      <c r="ET88" s="12"/>
      <c r="EU88" s="12"/>
      <c r="EV88" s="12"/>
      <c r="EW88" s="12"/>
      <c r="EX88" s="12"/>
      <c r="EY88" s="12"/>
      <c r="EZ88" s="12"/>
      <c r="FA88" s="12"/>
      <c r="FB88" s="12"/>
      <c r="FC88" s="12"/>
      <c r="FD88" s="12"/>
      <c r="FE88" s="12"/>
      <c r="FF88" s="12"/>
      <c r="FG88" s="12"/>
      <c r="FH88" s="12"/>
      <c r="FI88" s="12"/>
      <c r="FJ88" s="12"/>
      <c r="FK88" s="12"/>
      <c r="FL88" s="12"/>
      <c r="FM88" s="12"/>
      <c r="FN88" s="12"/>
      <c r="FO88" s="12"/>
      <c r="FP88" s="12"/>
      <c r="FQ88" s="12"/>
      <c r="FR88" s="12"/>
      <c r="FS88" s="12"/>
      <c r="FT88" s="12"/>
      <c r="FU88" s="12"/>
      <c r="FV88" s="12"/>
      <c r="FW88" s="12"/>
      <c r="FX88" s="12"/>
      <c r="FY88" s="12"/>
      <c r="FZ88" s="12"/>
      <c r="GA88" s="12"/>
      <c r="GB88" s="12"/>
      <c r="GC88" s="12"/>
      <c r="GD88" s="12"/>
      <c r="GE88" s="12"/>
      <c r="GF88" s="12"/>
      <c r="GG88" s="12"/>
      <c r="GH88" s="12"/>
      <c r="GI88" s="12"/>
      <c r="GJ88" s="12"/>
      <c r="GK88" s="12"/>
      <c r="GL88" s="12"/>
      <c r="GM88" s="12"/>
      <c r="GN88" s="12"/>
      <c r="GO88" s="12"/>
      <c r="GP88" s="12"/>
      <c r="GQ88" s="12"/>
      <c r="GR88" s="12"/>
      <c r="GS88" s="12"/>
      <c r="GT88" s="12"/>
      <c r="GU88" s="12"/>
      <c r="GV88" s="12"/>
      <c r="GW88" s="12"/>
      <c r="GX88" s="12"/>
      <c r="GY88" s="12"/>
    </row>
    <row r="89" s="5" customFormat="1" spans="1:207">
      <c r="A89" s="137"/>
      <c r="B89" s="123"/>
      <c r="C89" s="141"/>
      <c r="D89" s="12"/>
      <c r="E89" s="12"/>
      <c r="F89" s="12"/>
      <c r="G89" s="12"/>
      <c r="H89" s="154"/>
      <c r="I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/>
      <c r="GK89" s="12"/>
      <c r="GL89" s="12"/>
      <c r="GM89" s="12"/>
      <c r="GN89" s="12"/>
      <c r="GO89" s="12"/>
      <c r="GP89" s="12"/>
      <c r="GQ89" s="12"/>
      <c r="GR89" s="12"/>
      <c r="GS89" s="12"/>
      <c r="GT89" s="12"/>
      <c r="GU89" s="12"/>
      <c r="GV89" s="12"/>
      <c r="GW89" s="12"/>
      <c r="GX89" s="12"/>
      <c r="GY89" s="12"/>
    </row>
    <row r="90" s="5" customFormat="1" spans="1:207">
      <c r="A90" s="137"/>
      <c r="B90" s="123"/>
      <c r="C90" s="141"/>
      <c r="D90" s="12"/>
      <c r="E90" s="12"/>
      <c r="F90" s="12"/>
      <c r="G90" s="12"/>
      <c r="H90" s="154"/>
      <c r="I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2"/>
      <c r="GK90" s="12"/>
      <c r="GL90" s="12"/>
      <c r="GM90" s="12"/>
      <c r="GN90" s="12"/>
      <c r="GO90" s="12"/>
      <c r="GP90" s="12"/>
      <c r="GQ90" s="12"/>
      <c r="GR90" s="12"/>
      <c r="GS90" s="12"/>
      <c r="GT90" s="12"/>
      <c r="GU90" s="12"/>
      <c r="GV90" s="12"/>
      <c r="GW90" s="12"/>
      <c r="GX90" s="12"/>
      <c r="GY90" s="12"/>
    </row>
    <row r="91" s="5" customFormat="1" spans="1:207">
      <c r="A91" s="137"/>
      <c r="B91" s="123"/>
      <c r="C91" s="141"/>
      <c r="D91" s="12"/>
      <c r="E91" s="12"/>
      <c r="F91" s="12"/>
      <c r="G91" s="12"/>
      <c r="H91" s="154"/>
      <c r="I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 s="12"/>
      <c r="DH91" s="12"/>
      <c r="DI91" s="12"/>
      <c r="DJ91" s="12"/>
      <c r="DK91" s="12"/>
      <c r="DL91" s="12"/>
      <c r="DM91" s="12"/>
      <c r="DN91" s="12"/>
      <c r="DO91" s="12"/>
      <c r="DP91" s="12"/>
      <c r="DQ91" s="12"/>
      <c r="DR91" s="12"/>
      <c r="DS91" s="12"/>
      <c r="DT91" s="12"/>
      <c r="DU91" s="12"/>
      <c r="DV91" s="12"/>
      <c r="DW91" s="12"/>
      <c r="DX91" s="12"/>
      <c r="DY91" s="12"/>
      <c r="DZ91" s="12"/>
      <c r="EA91" s="12"/>
      <c r="EB91" s="12"/>
      <c r="EC91" s="12"/>
      <c r="ED91" s="12"/>
      <c r="EE91" s="12"/>
      <c r="EF91" s="12"/>
      <c r="EG91" s="12"/>
      <c r="EH91" s="12"/>
      <c r="EI91" s="12"/>
      <c r="EJ91" s="12"/>
      <c r="EK91" s="12"/>
      <c r="EL91" s="12"/>
      <c r="EM91" s="12"/>
      <c r="EN91" s="12"/>
      <c r="EO91" s="12"/>
      <c r="EP91" s="12"/>
      <c r="EQ91" s="12"/>
      <c r="ER91" s="12"/>
      <c r="ES91" s="12"/>
      <c r="ET91" s="12"/>
      <c r="EU91" s="12"/>
      <c r="EV91" s="12"/>
      <c r="EW91" s="12"/>
      <c r="EX91" s="12"/>
      <c r="EY91" s="12"/>
      <c r="EZ91" s="12"/>
      <c r="FA91" s="12"/>
      <c r="FB91" s="12"/>
      <c r="FC91" s="12"/>
      <c r="FD91" s="12"/>
      <c r="FE91" s="12"/>
      <c r="FF91" s="12"/>
      <c r="FG91" s="12"/>
      <c r="FH91" s="12"/>
      <c r="FI91" s="12"/>
      <c r="FJ91" s="12"/>
      <c r="FK91" s="12"/>
      <c r="FL91" s="12"/>
      <c r="FM91" s="12"/>
      <c r="FN91" s="12"/>
      <c r="FO91" s="12"/>
      <c r="FP91" s="12"/>
      <c r="FQ91" s="12"/>
      <c r="FR91" s="12"/>
      <c r="FS91" s="12"/>
      <c r="FT91" s="12"/>
      <c r="FU91" s="12"/>
      <c r="FV91" s="12"/>
      <c r="FW91" s="12"/>
      <c r="FX91" s="12"/>
      <c r="FY91" s="12"/>
      <c r="FZ91" s="12"/>
      <c r="GA91" s="12"/>
      <c r="GB91" s="12"/>
      <c r="GC91" s="12"/>
      <c r="GD91" s="12"/>
      <c r="GE91" s="12"/>
      <c r="GF91" s="12"/>
      <c r="GG91" s="12"/>
      <c r="GH91" s="12"/>
      <c r="GI91" s="12"/>
      <c r="GJ91" s="12"/>
      <c r="GK91" s="12"/>
      <c r="GL91" s="12"/>
      <c r="GM91" s="12"/>
      <c r="GN91" s="12"/>
      <c r="GO91" s="12"/>
      <c r="GP91" s="12"/>
      <c r="GQ91" s="12"/>
      <c r="GR91" s="12"/>
      <c r="GS91" s="12"/>
      <c r="GT91" s="12"/>
      <c r="GU91" s="12"/>
      <c r="GV91" s="12"/>
      <c r="GW91" s="12"/>
      <c r="GX91" s="12"/>
      <c r="GY91" s="12"/>
    </row>
    <row r="92" s="5" customFormat="1" spans="1:207">
      <c r="A92" s="137"/>
      <c r="B92" s="123"/>
      <c r="C92" s="141"/>
      <c r="D92" s="12"/>
      <c r="E92" s="12"/>
      <c r="F92" s="12"/>
      <c r="G92" s="12"/>
      <c r="H92" s="154"/>
      <c r="I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 s="12"/>
      <c r="DH92" s="12"/>
      <c r="DI92" s="12"/>
      <c r="DJ92" s="12"/>
      <c r="DK92" s="12"/>
      <c r="DL92" s="12"/>
      <c r="DM92" s="12"/>
      <c r="DN92" s="12"/>
      <c r="DO92" s="12"/>
      <c r="DP92" s="12"/>
      <c r="DQ92" s="12"/>
      <c r="DR92" s="12"/>
      <c r="DS92" s="12"/>
      <c r="DT92" s="12"/>
      <c r="DU92" s="12"/>
      <c r="DV92" s="12"/>
      <c r="DW92" s="12"/>
      <c r="DX92" s="12"/>
      <c r="DY92" s="12"/>
      <c r="DZ92" s="12"/>
      <c r="EA92" s="12"/>
      <c r="EB92" s="12"/>
      <c r="EC92" s="12"/>
      <c r="ED92" s="12"/>
      <c r="EE92" s="12"/>
      <c r="EF92" s="12"/>
      <c r="EG92" s="12"/>
      <c r="EH92" s="12"/>
      <c r="EI92" s="12"/>
      <c r="EJ92" s="12"/>
      <c r="EK92" s="12"/>
      <c r="EL92" s="12"/>
      <c r="EM92" s="12"/>
      <c r="EN92" s="12"/>
      <c r="EO92" s="12"/>
      <c r="EP92" s="12"/>
      <c r="EQ92" s="12"/>
      <c r="ER92" s="12"/>
      <c r="ES92" s="12"/>
      <c r="ET92" s="12"/>
      <c r="EU92" s="12"/>
      <c r="EV92" s="12"/>
      <c r="EW92" s="12"/>
      <c r="EX92" s="12"/>
      <c r="EY92" s="12"/>
      <c r="EZ92" s="12"/>
      <c r="FA92" s="12"/>
      <c r="FB92" s="12"/>
      <c r="FC92" s="12"/>
      <c r="FD92" s="12"/>
      <c r="FE92" s="12"/>
      <c r="FF92" s="12"/>
      <c r="FG92" s="12"/>
      <c r="FH92" s="12"/>
      <c r="FI92" s="12"/>
      <c r="FJ92" s="12"/>
      <c r="FK92" s="12"/>
      <c r="FL92" s="12"/>
      <c r="FM92" s="12"/>
      <c r="FN92" s="12"/>
      <c r="FO92" s="12"/>
      <c r="FP92" s="12"/>
      <c r="FQ92" s="12"/>
      <c r="FR92" s="12"/>
      <c r="FS92" s="12"/>
      <c r="FT92" s="12"/>
      <c r="FU92" s="12"/>
      <c r="FV92" s="12"/>
      <c r="FW92" s="12"/>
      <c r="FX92" s="12"/>
      <c r="FY92" s="12"/>
      <c r="FZ92" s="12"/>
      <c r="GA92" s="12"/>
      <c r="GB92" s="12"/>
      <c r="GC92" s="12"/>
      <c r="GD92" s="12"/>
      <c r="GE92" s="12"/>
      <c r="GF92" s="12"/>
      <c r="GG92" s="12"/>
      <c r="GH92" s="12"/>
      <c r="GI92" s="12"/>
      <c r="GJ92" s="12"/>
      <c r="GK92" s="12"/>
      <c r="GL92" s="12"/>
      <c r="GM92" s="12"/>
      <c r="GN92" s="12"/>
      <c r="GO92" s="12"/>
      <c r="GP92" s="12"/>
      <c r="GQ92" s="12"/>
      <c r="GR92" s="12"/>
      <c r="GS92" s="12"/>
      <c r="GT92" s="12"/>
      <c r="GU92" s="12"/>
      <c r="GV92" s="12"/>
      <c r="GW92" s="12"/>
      <c r="GX92" s="12"/>
      <c r="GY92" s="12"/>
    </row>
    <row r="93" s="5" customFormat="1" spans="1:207">
      <c r="A93" s="137"/>
      <c r="B93" s="123"/>
      <c r="C93" s="141"/>
      <c r="D93" s="12"/>
      <c r="E93" s="12"/>
      <c r="F93" s="12"/>
      <c r="G93" s="12"/>
      <c r="H93" s="154"/>
      <c r="I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  <c r="DU93" s="12"/>
      <c r="DV93" s="12"/>
      <c r="DW93" s="12"/>
      <c r="DX93" s="12"/>
      <c r="DY93" s="12"/>
      <c r="DZ93" s="12"/>
      <c r="EA93" s="12"/>
      <c r="EB93" s="12"/>
      <c r="EC93" s="12"/>
      <c r="ED93" s="12"/>
      <c r="EE93" s="12"/>
      <c r="EF93" s="12"/>
      <c r="EG93" s="12"/>
      <c r="EH93" s="12"/>
      <c r="EI93" s="12"/>
      <c r="EJ93" s="12"/>
      <c r="EK93" s="12"/>
      <c r="EL93" s="12"/>
      <c r="EM93" s="12"/>
      <c r="EN93" s="12"/>
      <c r="EO93" s="12"/>
      <c r="EP93" s="12"/>
      <c r="EQ93" s="12"/>
      <c r="ER93" s="12"/>
      <c r="ES93" s="12"/>
      <c r="ET93" s="12"/>
      <c r="EU93" s="12"/>
      <c r="EV93" s="12"/>
      <c r="EW93" s="12"/>
      <c r="EX93" s="12"/>
      <c r="EY93" s="12"/>
      <c r="EZ93" s="12"/>
      <c r="FA93" s="12"/>
      <c r="FB93" s="12"/>
      <c r="FC93" s="12"/>
      <c r="FD93" s="12"/>
      <c r="FE93" s="12"/>
      <c r="FF93" s="12"/>
      <c r="FG93" s="12"/>
      <c r="FH93" s="12"/>
      <c r="FI93" s="12"/>
      <c r="FJ93" s="12"/>
      <c r="FK93" s="12"/>
      <c r="FL93" s="12"/>
      <c r="FM93" s="12"/>
      <c r="FN93" s="12"/>
      <c r="FO93" s="12"/>
      <c r="FP93" s="12"/>
      <c r="FQ93" s="12"/>
      <c r="FR93" s="12"/>
      <c r="FS93" s="12"/>
      <c r="FT93" s="12"/>
      <c r="FU93" s="12"/>
      <c r="FV93" s="12"/>
      <c r="FW93" s="12"/>
      <c r="FX93" s="12"/>
      <c r="FY93" s="12"/>
      <c r="FZ93" s="12"/>
      <c r="GA93" s="12"/>
      <c r="GB93" s="12"/>
      <c r="GC93" s="12"/>
      <c r="GD93" s="12"/>
      <c r="GE93" s="12"/>
      <c r="GF93" s="12"/>
      <c r="GG93" s="12"/>
      <c r="GH93" s="12"/>
      <c r="GI93" s="12"/>
      <c r="GJ93" s="12"/>
      <c r="GK93" s="12"/>
      <c r="GL93" s="12"/>
      <c r="GM93" s="12"/>
      <c r="GN93" s="12"/>
      <c r="GO93" s="12"/>
      <c r="GP93" s="12"/>
      <c r="GQ93" s="12"/>
      <c r="GR93" s="12"/>
      <c r="GS93" s="12"/>
      <c r="GT93" s="12"/>
      <c r="GU93" s="12"/>
      <c r="GV93" s="12"/>
      <c r="GW93" s="12"/>
      <c r="GX93" s="12"/>
      <c r="GY93" s="12"/>
    </row>
    <row r="94" s="5" customFormat="1" spans="1:207">
      <c r="A94" s="137"/>
      <c r="B94" s="123"/>
      <c r="C94" s="141"/>
      <c r="D94" s="12"/>
      <c r="E94" s="12"/>
      <c r="F94" s="12"/>
      <c r="G94" s="12"/>
      <c r="H94" s="154"/>
      <c r="I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  <c r="DU94" s="12"/>
      <c r="DV94" s="12"/>
      <c r="DW94" s="12"/>
      <c r="DX94" s="12"/>
      <c r="DY94" s="12"/>
      <c r="DZ94" s="12"/>
      <c r="EA94" s="12"/>
      <c r="EB94" s="12"/>
      <c r="EC94" s="12"/>
      <c r="ED94" s="12"/>
      <c r="EE94" s="12"/>
      <c r="EF94" s="12"/>
      <c r="EG94" s="12"/>
      <c r="EH94" s="12"/>
      <c r="EI94" s="12"/>
      <c r="EJ94" s="12"/>
      <c r="EK94" s="12"/>
      <c r="EL94" s="12"/>
      <c r="EM94" s="12"/>
      <c r="EN94" s="12"/>
      <c r="EO94" s="12"/>
      <c r="EP94" s="12"/>
      <c r="EQ94" s="12"/>
      <c r="ER94" s="12"/>
      <c r="ES94" s="12"/>
      <c r="ET94" s="12"/>
      <c r="EU94" s="12"/>
      <c r="EV94" s="12"/>
      <c r="EW94" s="12"/>
      <c r="EX94" s="12"/>
      <c r="EY94" s="12"/>
      <c r="EZ94" s="12"/>
      <c r="FA94" s="12"/>
      <c r="FB94" s="12"/>
      <c r="FC94" s="12"/>
      <c r="FD94" s="12"/>
      <c r="FE94" s="12"/>
      <c r="FF94" s="12"/>
      <c r="FG94" s="12"/>
      <c r="FH94" s="12"/>
      <c r="FI94" s="12"/>
      <c r="FJ94" s="12"/>
      <c r="FK94" s="12"/>
      <c r="FL94" s="12"/>
      <c r="FM94" s="12"/>
      <c r="FN94" s="12"/>
      <c r="FO94" s="12"/>
      <c r="FP94" s="12"/>
      <c r="FQ94" s="12"/>
      <c r="FR94" s="12"/>
      <c r="FS94" s="12"/>
      <c r="FT94" s="12"/>
      <c r="FU94" s="12"/>
      <c r="FV94" s="12"/>
      <c r="FW94" s="12"/>
      <c r="FX94" s="12"/>
      <c r="FY94" s="12"/>
      <c r="FZ94" s="12"/>
      <c r="GA94" s="12"/>
      <c r="GB94" s="12"/>
      <c r="GC94" s="12"/>
      <c r="GD94" s="12"/>
      <c r="GE94" s="12"/>
      <c r="GF94" s="12"/>
      <c r="GG94" s="12"/>
      <c r="GH94" s="12"/>
      <c r="GI94" s="12"/>
      <c r="GJ94" s="12"/>
      <c r="GK94" s="12"/>
      <c r="GL94" s="12"/>
      <c r="GM94" s="12"/>
      <c r="GN94" s="12"/>
      <c r="GO94" s="12"/>
      <c r="GP94" s="12"/>
      <c r="GQ94" s="12"/>
      <c r="GR94" s="12"/>
      <c r="GS94" s="12"/>
      <c r="GT94" s="12"/>
      <c r="GU94" s="12"/>
      <c r="GV94" s="12"/>
      <c r="GW94" s="12"/>
      <c r="GX94" s="12"/>
      <c r="GY94" s="12"/>
    </row>
    <row r="95" s="5" customFormat="1" spans="1:207">
      <c r="A95" s="137"/>
      <c r="B95" s="123"/>
      <c r="C95" s="141"/>
      <c r="D95" s="12"/>
      <c r="E95" s="12"/>
      <c r="F95" s="12"/>
      <c r="G95" s="12"/>
      <c r="H95" s="154"/>
      <c r="I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 s="12"/>
      <c r="DH95" s="12"/>
      <c r="DI95" s="12"/>
      <c r="DJ95" s="12"/>
      <c r="DK95" s="12"/>
      <c r="DL95" s="12"/>
      <c r="DM95" s="12"/>
      <c r="DN95" s="12"/>
      <c r="DO95" s="12"/>
      <c r="DP95" s="12"/>
      <c r="DQ95" s="12"/>
      <c r="DR95" s="12"/>
      <c r="DS95" s="12"/>
      <c r="DT95" s="12"/>
      <c r="DU95" s="12"/>
      <c r="DV95" s="12"/>
      <c r="DW95" s="12"/>
      <c r="DX95" s="12"/>
      <c r="DY95" s="12"/>
      <c r="DZ95" s="12"/>
      <c r="EA95" s="12"/>
      <c r="EB95" s="12"/>
      <c r="EC95" s="12"/>
      <c r="ED95" s="12"/>
      <c r="EE95" s="12"/>
      <c r="EF95" s="12"/>
      <c r="EG95" s="12"/>
      <c r="EH95" s="12"/>
      <c r="EI95" s="12"/>
      <c r="EJ95" s="12"/>
      <c r="EK95" s="12"/>
      <c r="EL95" s="12"/>
      <c r="EM95" s="12"/>
      <c r="EN95" s="12"/>
      <c r="EO95" s="12"/>
      <c r="EP95" s="12"/>
      <c r="EQ95" s="12"/>
      <c r="ER95" s="12"/>
      <c r="ES95" s="12"/>
      <c r="ET95" s="12"/>
      <c r="EU95" s="12"/>
      <c r="EV95" s="12"/>
      <c r="EW95" s="12"/>
      <c r="EX95" s="12"/>
      <c r="EY95" s="12"/>
      <c r="EZ95" s="12"/>
      <c r="FA95" s="12"/>
      <c r="FB95" s="12"/>
      <c r="FC95" s="12"/>
      <c r="FD95" s="12"/>
      <c r="FE95" s="12"/>
      <c r="FF95" s="12"/>
      <c r="FG95" s="12"/>
      <c r="FH95" s="12"/>
      <c r="FI95" s="12"/>
      <c r="FJ95" s="12"/>
      <c r="FK95" s="12"/>
      <c r="FL95" s="12"/>
      <c r="FM95" s="12"/>
      <c r="FN95" s="12"/>
      <c r="FO95" s="12"/>
      <c r="FP95" s="12"/>
      <c r="FQ95" s="12"/>
      <c r="FR95" s="12"/>
      <c r="FS95" s="12"/>
      <c r="FT95" s="12"/>
      <c r="FU95" s="12"/>
      <c r="FV95" s="12"/>
      <c r="FW95" s="12"/>
      <c r="FX95" s="12"/>
      <c r="FY95" s="12"/>
      <c r="FZ95" s="12"/>
      <c r="GA95" s="12"/>
      <c r="GB95" s="12"/>
      <c r="GC95" s="12"/>
      <c r="GD95" s="12"/>
      <c r="GE95" s="12"/>
      <c r="GF95" s="12"/>
      <c r="GG95" s="12"/>
      <c r="GH95" s="12"/>
      <c r="GI95" s="12"/>
      <c r="GJ95" s="12"/>
      <c r="GK95" s="12"/>
      <c r="GL95" s="12"/>
      <c r="GM95" s="12"/>
      <c r="GN95" s="12"/>
      <c r="GO95" s="12"/>
      <c r="GP95" s="12"/>
      <c r="GQ95" s="12"/>
      <c r="GR95" s="12"/>
      <c r="GS95" s="12"/>
      <c r="GT95" s="12"/>
      <c r="GU95" s="12"/>
      <c r="GV95" s="12"/>
      <c r="GW95" s="12"/>
      <c r="GX95" s="12"/>
      <c r="GY95" s="12"/>
    </row>
    <row r="96" s="5" customFormat="1" spans="1:207">
      <c r="A96" s="137"/>
      <c r="B96" s="123"/>
      <c r="C96" s="141"/>
      <c r="D96" s="12"/>
      <c r="E96" s="12"/>
      <c r="F96" s="12"/>
      <c r="G96" s="12"/>
      <c r="H96" s="154"/>
      <c r="I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 s="12"/>
      <c r="DH96" s="12"/>
      <c r="DI96" s="12"/>
      <c r="DJ96" s="12"/>
      <c r="DK96" s="12"/>
      <c r="DL96" s="12"/>
      <c r="DM96" s="12"/>
      <c r="DN96" s="12"/>
      <c r="DO96" s="12"/>
      <c r="DP96" s="12"/>
      <c r="DQ96" s="12"/>
      <c r="DR96" s="12"/>
      <c r="DS96" s="12"/>
      <c r="DT96" s="12"/>
      <c r="DU96" s="12"/>
      <c r="DV96" s="12"/>
      <c r="DW96" s="12"/>
      <c r="DX96" s="12"/>
      <c r="DY96" s="12"/>
      <c r="DZ96" s="12"/>
      <c r="EA96" s="12"/>
      <c r="EB96" s="12"/>
      <c r="EC96" s="12"/>
      <c r="ED96" s="12"/>
      <c r="EE96" s="12"/>
      <c r="EF96" s="12"/>
      <c r="EG96" s="12"/>
      <c r="EH96" s="12"/>
      <c r="EI96" s="12"/>
      <c r="EJ96" s="12"/>
      <c r="EK96" s="12"/>
      <c r="EL96" s="12"/>
      <c r="EM96" s="12"/>
      <c r="EN96" s="12"/>
      <c r="EO96" s="12"/>
      <c r="EP96" s="12"/>
      <c r="EQ96" s="12"/>
      <c r="ER96" s="12"/>
      <c r="ES96" s="12"/>
      <c r="ET96" s="12"/>
      <c r="EU96" s="12"/>
      <c r="EV96" s="12"/>
      <c r="EW96" s="12"/>
      <c r="EX96" s="12"/>
      <c r="EY96" s="12"/>
      <c r="EZ96" s="12"/>
      <c r="FA96" s="12"/>
      <c r="FB96" s="12"/>
      <c r="FC96" s="12"/>
      <c r="FD96" s="12"/>
      <c r="FE96" s="12"/>
      <c r="FF96" s="12"/>
      <c r="FG96" s="12"/>
      <c r="FH96" s="12"/>
      <c r="FI96" s="12"/>
      <c r="FJ96" s="12"/>
      <c r="FK96" s="12"/>
      <c r="FL96" s="12"/>
      <c r="FM96" s="12"/>
      <c r="FN96" s="12"/>
      <c r="FO96" s="12"/>
      <c r="FP96" s="12"/>
      <c r="FQ96" s="12"/>
      <c r="FR96" s="12"/>
      <c r="FS96" s="12"/>
      <c r="FT96" s="12"/>
      <c r="FU96" s="12"/>
      <c r="FV96" s="12"/>
      <c r="FW96" s="12"/>
      <c r="FX96" s="12"/>
      <c r="FY96" s="12"/>
      <c r="FZ96" s="12"/>
      <c r="GA96" s="12"/>
      <c r="GB96" s="12"/>
      <c r="GC96" s="12"/>
      <c r="GD96" s="12"/>
      <c r="GE96" s="12"/>
      <c r="GF96" s="12"/>
      <c r="GG96" s="12"/>
      <c r="GH96" s="12"/>
      <c r="GI96" s="12"/>
      <c r="GJ96" s="12"/>
      <c r="GK96" s="12"/>
      <c r="GL96" s="12"/>
      <c r="GM96" s="12"/>
      <c r="GN96" s="12"/>
      <c r="GO96" s="12"/>
      <c r="GP96" s="12"/>
      <c r="GQ96" s="12"/>
      <c r="GR96" s="12"/>
      <c r="GS96" s="12"/>
      <c r="GT96" s="12"/>
      <c r="GU96" s="12"/>
      <c r="GV96" s="12"/>
      <c r="GW96" s="12"/>
      <c r="GX96" s="12"/>
      <c r="GY96" s="12"/>
    </row>
    <row r="97" s="5" customFormat="1" spans="1:207">
      <c r="A97" s="137"/>
      <c r="B97" s="123"/>
      <c r="C97" s="141"/>
      <c r="D97" s="12"/>
      <c r="E97" s="12"/>
      <c r="F97" s="12"/>
      <c r="G97" s="12"/>
      <c r="H97" s="154"/>
      <c r="I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 s="12"/>
      <c r="DH97" s="12"/>
      <c r="DI97" s="12"/>
      <c r="DJ97" s="12"/>
      <c r="DK97" s="12"/>
      <c r="DL97" s="12"/>
      <c r="DM97" s="12"/>
      <c r="DN97" s="12"/>
      <c r="DO97" s="12"/>
      <c r="DP97" s="12"/>
      <c r="DQ97" s="12"/>
      <c r="DR97" s="12"/>
      <c r="DS97" s="12"/>
      <c r="DT97" s="12"/>
      <c r="DU97" s="12"/>
      <c r="DV97" s="12"/>
      <c r="DW97" s="12"/>
      <c r="DX97" s="12"/>
      <c r="DY97" s="12"/>
      <c r="DZ97" s="12"/>
      <c r="EA97" s="12"/>
      <c r="EB97" s="12"/>
      <c r="EC97" s="12"/>
      <c r="ED97" s="12"/>
      <c r="EE97" s="12"/>
      <c r="EF97" s="12"/>
      <c r="EG97" s="12"/>
      <c r="EH97" s="12"/>
      <c r="EI97" s="12"/>
      <c r="EJ97" s="12"/>
      <c r="EK97" s="12"/>
      <c r="EL97" s="12"/>
      <c r="EM97" s="12"/>
      <c r="EN97" s="12"/>
      <c r="EO97" s="12"/>
      <c r="EP97" s="12"/>
      <c r="EQ97" s="12"/>
      <c r="ER97" s="12"/>
      <c r="ES97" s="12"/>
      <c r="ET97" s="12"/>
      <c r="EU97" s="12"/>
      <c r="EV97" s="12"/>
      <c r="EW97" s="12"/>
      <c r="EX97" s="12"/>
      <c r="EY97" s="12"/>
      <c r="EZ97" s="12"/>
      <c r="FA97" s="12"/>
      <c r="FB97" s="12"/>
      <c r="FC97" s="12"/>
      <c r="FD97" s="12"/>
      <c r="FE97" s="12"/>
      <c r="FF97" s="12"/>
      <c r="FG97" s="12"/>
      <c r="FH97" s="12"/>
      <c r="FI97" s="12"/>
      <c r="FJ97" s="12"/>
      <c r="FK97" s="12"/>
      <c r="FL97" s="12"/>
      <c r="FM97" s="12"/>
      <c r="FN97" s="12"/>
      <c r="FO97" s="12"/>
      <c r="FP97" s="12"/>
      <c r="FQ97" s="12"/>
      <c r="FR97" s="12"/>
      <c r="FS97" s="12"/>
      <c r="FT97" s="12"/>
      <c r="FU97" s="12"/>
      <c r="FV97" s="12"/>
      <c r="FW97" s="12"/>
      <c r="FX97" s="12"/>
      <c r="FY97" s="12"/>
      <c r="FZ97" s="12"/>
      <c r="GA97" s="12"/>
      <c r="GB97" s="12"/>
      <c r="GC97" s="12"/>
      <c r="GD97" s="12"/>
      <c r="GE97" s="12"/>
      <c r="GF97" s="12"/>
      <c r="GG97" s="12"/>
      <c r="GH97" s="12"/>
      <c r="GI97" s="12"/>
      <c r="GJ97" s="12"/>
      <c r="GK97" s="12"/>
      <c r="GL97" s="12"/>
      <c r="GM97" s="12"/>
      <c r="GN97" s="12"/>
      <c r="GO97" s="12"/>
      <c r="GP97" s="12"/>
      <c r="GQ97" s="12"/>
      <c r="GR97" s="12"/>
      <c r="GS97" s="12"/>
      <c r="GT97" s="12"/>
      <c r="GU97" s="12"/>
      <c r="GV97" s="12"/>
      <c r="GW97" s="12"/>
      <c r="GX97" s="12"/>
      <c r="GY97" s="12"/>
    </row>
    <row r="98" s="5" customFormat="1" spans="1:207">
      <c r="A98" s="137"/>
      <c r="B98" s="123"/>
      <c r="C98" s="141"/>
      <c r="D98" s="12"/>
      <c r="E98" s="12"/>
      <c r="F98" s="12"/>
      <c r="G98" s="12"/>
      <c r="H98" s="154"/>
      <c r="I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 s="12"/>
      <c r="DH98" s="12"/>
      <c r="DI98" s="12"/>
      <c r="DJ98" s="12"/>
      <c r="DK98" s="12"/>
      <c r="DL98" s="12"/>
      <c r="DM98" s="12"/>
      <c r="DN98" s="12"/>
      <c r="DO98" s="12"/>
      <c r="DP98" s="12"/>
      <c r="DQ98" s="12"/>
      <c r="DR98" s="12"/>
      <c r="DS98" s="12"/>
      <c r="DT98" s="12"/>
      <c r="DU98" s="12"/>
      <c r="DV98" s="12"/>
      <c r="DW98" s="12"/>
      <c r="DX98" s="12"/>
      <c r="DY98" s="12"/>
      <c r="DZ98" s="12"/>
      <c r="EA98" s="12"/>
      <c r="EB98" s="12"/>
      <c r="EC98" s="12"/>
      <c r="ED98" s="12"/>
      <c r="EE98" s="12"/>
      <c r="EF98" s="12"/>
      <c r="EG98" s="12"/>
      <c r="EH98" s="12"/>
      <c r="EI98" s="12"/>
      <c r="EJ98" s="12"/>
      <c r="EK98" s="12"/>
      <c r="EL98" s="12"/>
      <c r="EM98" s="12"/>
      <c r="EN98" s="12"/>
      <c r="EO98" s="12"/>
      <c r="EP98" s="12"/>
      <c r="EQ98" s="12"/>
      <c r="ER98" s="12"/>
      <c r="ES98" s="12"/>
      <c r="ET98" s="12"/>
      <c r="EU98" s="12"/>
      <c r="EV98" s="12"/>
      <c r="EW98" s="12"/>
      <c r="EX98" s="12"/>
      <c r="EY98" s="12"/>
      <c r="EZ98" s="12"/>
      <c r="FA98" s="12"/>
      <c r="FB98" s="12"/>
      <c r="FC98" s="12"/>
      <c r="FD98" s="12"/>
      <c r="FE98" s="12"/>
      <c r="FF98" s="12"/>
      <c r="FG98" s="12"/>
      <c r="FH98" s="12"/>
      <c r="FI98" s="12"/>
      <c r="FJ98" s="12"/>
      <c r="FK98" s="12"/>
      <c r="FL98" s="12"/>
      <c r="FM98" s="12"/>
      <c r="FN98" s="12"/>
      <c r="FO98" s="12"/>
      <c r="FP98" s="12"/>
      <c r="FQ98" s="12"/>
      <c r="FR98" s="12"/>
      <c r="FS98" s="12"/>
      <c r="FT98" s="12"/>
      <c r="FU98" s="12"/>
      <c r="FV98" s="12"/>
      <c r="FW98" s="12"/>
      <c r="FX98" s="12"/>
      <c r="FY98" s="12"/>
      <c r="FZ98" s="12"/>
      <c r="GA98" s="12"/>
      <c r="GB98" s="12"/>
      <c r="GC98" s="12"/>
      <c r="GD98" s="12"/>
      <c r="GE98" s="12"/>
      <c r="GF98" s="12"/>
      <c r="GG98" s="12"/>
      <c r="GH98" s="12"/>
      <c r="GI98" s="12"/>
      <c r="GJ98" s="12"/>
      <c r="GK98" s="12"/>
      <c r="GL98" s="12"/>
      <c r="GM98" s="12"/>
      <c r="GN98" s="12"/>
      <c r="GO98" s="12"/>
      <c r="GP98" s="12"/>
      <c r="GQ98" s="12"/>
      <c r="GR98" s="12"/>
      <c r="GS98" s="12"/>
      <c r="GT98" s="12"/>
      <c r="GU98" s="12"/>
      <c r="GV98" s="12"/>
      <c r="GW98" s="12"/>
      <c r="GX98" s="12"/>
      <c r="GY98" s="12"/>
    </row>
    <row r="99" s="5" customFormat="1" spans="1:207">
      <c r="A99" s="137"/>
      <c r="B99" s="123"/>
      <c r="C99" s="141"/>
      <c r="D99" s="12"/>
      <c r="E99" s="12"/>
      <c r="F99" s="12"/>
      <c r="G99" s="12"/>
      <c r="H99" s="154"/>
      <c r="I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</row>
    <row r="100" s="5" customFormat="1" spans="1:207">
      <c r="A100" s="137"/>
      <c r="B100" s="123"/>
      <c r="C100" s="141"/>
      <c r="D100" s="12"/>
      <c r="E100" s="12"/>
      <c r="F100" s="12"/>
      <c r="G100" s="12"/>
      <c r="H100" s="154"/>
      <c r="I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</row>
    <row r="101" s="5" customFormat="1" spans="1:207">
      <c r="A101" s="137"/>
      <c r="B101" s="123"/>
      <c r="C101" s="141"/>
      <c r="D101" s="12"/>
      <c r="E101" s="12"/>
      <c r="F101" s="12"/>
      <c r="G101" s="12"/>
      <c r="H101" s="154"/>
      <c r="I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</row>
    <row r="102" s="5" customFormat="1" spans="1:207">
      <c r="A102" s="137"/>
      <c r="B102" s="123"/>
      <c r="C102" s="141"/>
      <c r="D102" s="12"/>
      <c r="E102" s="12"/>
      <c r="F102" s="12"/>
      <c r="G102" s="12"/>
      <c r="H102" s="154"/>
      <c r="I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</row>
    <row r="103" s="5" customFormat="1" spans="1:207">
      <c r="A103" s="137"/>
      <c r="B103" s="123"/>
      <c r="C103" s="141"/>
      <c r="D103" s="12"/>
      <c r="E103" s="12"/>
      <c r="F103" s="12"/>
      <c r="G103" s="12"/>
      <c r="H103" s="154"/>
      <c r="I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</row>
    <row r="104" s="5" customFormat="1" spans="1:207">
      <c r="A104" s="137"/>
      <c r="B104" s="123"/>
      <c r="C104" s="141"/>
      <c r="D104" s="12"/>
      <c r="E104" s="12"/>
      <c r="F104" s="12"/>
      <c r="G104" s="12"/>
      <c r="H104" s="154"/>
      <c r="I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 s="12"/>
      <c r="DH104" s="12"/>
      <c r="DI104" s="12"/>
      <c r="DJ104" s="12"/>
      <c r="DK104" s="12"/>
      <c r="DL104" s="12"/>
      <c r="DM104" s="12"/>
      <c r="DN104" s="12"/>
      <c r="DO104" s="12"/>
      <c r="DP104" s="12"/>
      <c r="DQ104" s="12"/>
      <c r="DR104" s="12"/>
      <c r="DS104" s="12"/>
      <c r="DT104" s="12"/>
      <c r="DU104" s="12"/>
      <c r="DV104" s="12"/>
      <c r="DW104" s="12"/>
      <c r="DX104" s="12"/>
      <c r="DY104" s="12"/>
      <c r="DZ104" s="12"/>
      <c r="EA104" s="12"/>
      <c r="EB104" s="12"/>
      <c r="EC104" s="12"/>
      <c r="ED104" s="12"/>
      <c r="EE104" s="12"/>
      <c r="EF104" s="12"/>
      <c r="EG104" s="12"/>
      <c r="EH104" s="12"/>
      <c r="EI104" s="12"/>
      <c r="EJ104" s="12"/>
      <c r="EK104" s="12"/>
      <c r="EL104" s="12"/>
      <c r="EM104" s="12"/>
      <c r="EN104" s="12"/>
      <c r="EO104" s="12"/>
      <c r="EP104" s="12"/>
      <c r="EQ104" s="12"/>
      <c r="ER104" s="12"/>
      <c r="ES104" s="12"/>
      <c r="ET104" s="12"/>
      <c r="EU104" s="12"/>
      <c r="EV104" s="12"/>
      <c r="EW104" s="12"/>
      <c r="EX104" s="12"/>
      <c r="EY104" s="12"/>
      <c r="EZ104" s="12"/>
      <c r="FA104" s="12"/>
      <c r="FB104" s="12"/>
      <c r="FC104" s="12"/>
      <c r="FD104" s="12"/>
      <c r="FE104" s="12"/>
      <c r="FF104" s="12"/>
      <c r="FG104" s="12"/>
      <c r="FH104" s="12"/>
      <c r="FI104" s="12"/>
      <c r="FJ104" s="12"/>
      <c r="FK104" s="12"/>
      <c r="FL104" s="12"/>
      <c r="FM104" s="12"/>
      <c r="FN104" s="12"/>
      <c r="FO104" s="12"/>
      <c r="FP104" s="12"/>
      <c r="FQ104" s="12"/>
      <c r="FR104" s="12"/>
      <c r="FS104" s="12"/>
      <c r="FT104" s="12"/>
      <c r="FU104" s="12"/>
      <c r="FV104" s="12"/>
      <c r="FW104" s="12"/>
      <c r="FX104" s="12"/>
      <c r="FY104" s="12"/>
      <c r="FZ104" s="12"/>
      <c r="GA104" s="12"/>
      <c r="GB104" s="12"/>
      <c r="GC104" s="12"/>
      <c r="GD104" s="12"/>
      <c r="GE104" s="12"/>
      <c r="GF104" s="12"/>
      <c r="GG104" s="12"/>
      <c r="GH104" s="12"/>
      <c r="GI104" s="12"/>
      <c r="GJ104" s="12"/>
      <c r="GK104" s="12"/>
      <c r="GL104" s="12"/>
      <c r="GM104" s="12"/>
      <c r="GN104" s="12"/>
      <c r="GO104" s="12"/>
      <c r="GP104" s="12"/>
      <c r="GQ104" s="12"/>
      <c r="GR104" s="12"/>
      <c r="GS104" s="12"/>
      <c r="GT104" s="12"/>
      <c r="GU104" s="12"/>
      <c r="GV104" s="12"/>
      <c r="GW104" s="12"/>
      <c r="GX104" s="12"/>
      <c r="GY104" s="12"/>
    </row>
    <row r="105" s="5" customFormat="1" spans="1:207">
      <c r="A105" s="137"/>
      <c r="B105" s="123"/>
      <c r="C105" s="141"/>
      <c r="D105" s="12"/>
      <c r="E105" s="12"/>
      <c r="F105" s="12"/>
      <c r="G105" s="12"/>
      <c r="H105" s="154"/>
      <c r="I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 s="12"/>
      <c r="DH105" s="12"/>
      <c r="DI105" s="12"/>
      <c r="DJ105" s="12"/>
      <c r="DK105" s="12"/>
      <c r="DL105" s="12"/>
      <c r="DM105" s="12"/>
      <c r="DN105" s="12"/>
      <c r="DO105" s="12"/>
      <c r="DP105" s="12"/>
      <c r="DQ105" s="12"/>
      <c r="DR105" s="12"/>
      <c r="DS105" s="12"/>
      <c r="DT105" s="12"/>
      <c r="DU105" s="12"/>
      <c r="DV105" s="12"/>
      <c r="DW105" s="12"/>
      <c r="DX105" s="12"/>
      <c r="DY105" s="12"/>
      <c r="DZ105" s="12"/>
      <c r="EA105" s="12"/>
      <c r="EB105" s="12"/>
      <c r="EC105" s="12"/>
      <c r="ED105" s="12"/>
      <c r="EE105" s="12"/>
      <c r="EF105" s="12"/>
      <c r="EG105" s="12"/>
      <c r="EH105" s="12"/>
      <c r="EI105" s="12"/>
      <c r="EJ105" s="12"/>
      <c r="EK105" s="12"/>
      <c r="EL105" s="12"/>
      <c r="EM105" s="12"/>
      <c r="EN105" s="12"/>
      <c r="EO105" s="12"/>
      <c r="EP105" s="12"/>
      <c r="EQ105" s="12"/>
      <c r="ER105" s="12"/>
      <c r="ES105" s="12"/>
      <c r="ET105" s="12"/>
      <c r="EU105" s="12"/>
      <c r="EV105" s="12"/>
      <c r="EW105" s="12"/>
      <c r="EX105" s="12"/>
      <c r="EY105" s="12"/>
      <c r="EZ105" s="12"/>
      <c r="FA105" s="12"/>
      <c r="FB105" s="12"/>
      <c r="FC105" s="12"/>
      <c r="FD105" s="12"/>
      <c r="FE105" s="12"/>
      <c r="FF105" s="12"/>
      <c r="FG105" s="12"/>
      <c r="FH105" s="12"/>
      <c r="FI105" s="12"/>
      <c r="FJ105" s="12"/>
      <c r="FK105" s="12"/>
      <c r="FL105" s="12"/>
      <c r="FM105" s="12"/>
      <c r="FN105" s="12"/>
      <c r="FO105" s="12"/>
      <c r="FP105" s="12"/>
      <c r="FQ105" s="12"/>
      <c r="FR105" s="12"/>
      <c r="FS105" s="12"/>
      <c r="FT105" s="12"/>
      <c r="FU105" s="12"/>
      <c r="FV105" s="12"/>
      <c r="FW105" s="12"/>
      <c r="FX105" s="12"/>
      <c r="FY105" s="12"/>
      <c r="FZ105" s="12"/>
      <c r="GA105" s="12"/>
      <c r="GB105" s="12"/>
      <c r="GC105" s="12"/>
      <c r="GD105" s="12"/>
      <c r="GE105" s="12"/>
      <c r="GF105" s="12"/>
      <c r="GG105" s="12"/>
      <c r="GH105" s="12"/>
      <c r="GI105" s="12"/>
      <c r="GJ105" s="12"/>
      <c r="GK105" s="12"/>
      <c r="GL105" s="12"/>
      <c r="GM105" s="12"/>
      <c r="GN105" s="12"/>
      <c r="GO105" s="12"/>
      <c r="GP105" s="12"/>
      <c r="GQ105" s="12"/>
      <c r="GR105" s="12"/>
      <c r="GS105" s="12"/>
      <c r="GT105" s="12"/>
      <c r="GU105" s="12"/>
      <c r="GV105" s="12"/>
      <c r="GW105" s="12"/>
      <c r="GX105" s="12"/>
      <c r="GY105" s="12"/>
    </row>
    <row r="106" s="5" customFormat="1" spans="1:207">
      <c r="A106" s="137"/>
      <c r="B106" s="123"/>
      <c r="C106" s="141"/>
      <c r="D106" s="12"/>
      <c r="E106" s="12"/>
      <c r="F106" s="12"/>
      <c r="G106" s="12"/>
      <c r="H106" s="154"/>
      <c r="I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</row>
    <row r="107" s="5" customFormat="1" spans="1:207">
      <c r="A107" s="137"/>
      <c r="B107" s="123"/>
      <c r="C107" s="141"/>
      <c r="D107" s="12"/>
      <c r="E107" s="12"/>
      <c r="F107" s="12"/>
      <c r="G107" s="12"/>
      <c r="H107" s="154"/>
      <c r="I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</row>
    <row r="108" s="5" customFormat="1" spans="1:207">
      <c r="A108" s="137"/>
      <c r="B108" s="123"/>
      <c r="C108" s="141"/>
      <c r="D108" s="12"/>
      <c r="E108" s="12"/>
      <c r="F108" s="12"/>
      <c r="G108" s="12"/>
      <c r="H108" s="154"/>
      <c r="I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 s="12"/>
      <c r="DH108" s="12"/>
      <c r="DI108" s="12"/>
      <c r="DJ108" s="12"/>
      <c r="DK108" s="12"/>
      <c r="DL108" s="12"/>
      <c r="DM108" s="12"/>
      <c r="DN108" s="12"/>
      <c r="DO108" s="12"/>
      <c r="DP108" s="12"/>
      <c r="DQ108" s="12"/>
      <c r="DR108" s="12"/>
      <c r="DS108" s="12"/>
      <c r="DT108" s="12"/>
      <c r="DU108" s="12"/>
      <c r="DV108" s="12"/>
      <c r="DW108" s="12"/>
      <c r="DX108" s="12"/>
      <c r="DY108" s="12"/>
      <c r="DZ108" s="12"/>
      <c r="EA108" s="12"/>
      <c r="EB108" s="12"/>
      <c r="EC108" s="12"/>
      <c r="ED108" s="12"/>
      <c r="EE108" s="12"/>
      <c r="EF108" s="12"/>
      <c r="EG108" s="12"/>
      <c r="EH108" s="12"/>
      <c r="EI108" s="12"/>
      <c r="EJ108" s="12"/>
      <c r="EK108" s="12"/>
      <c r="EL108" s="12"/>
      <c r="EM108" s="12"/>
      <c r="EN108" s="12"/>
      <c r="EO108" s="12"/>
      <c r="EP108" s="12"/>
      <c r="EQ108" s="12"/>
      <c r="ER108" s="12"/>
      <c r="ES108" s="12"/>
      <c r="ET108" s="12"/>
      <c r="EU108" s="12"/>
      <c r="EV108" s="12"/>
      <c r="EW108" s="12"/>
      <c r="EX108" s="12"/>
      <c r="EY108" s="12"/>
      <c r="EZ108" s="12"/>
      <c r="FA108" s="12"/>
      <c r="FB108" s="12"/>
      <c r="FC108" s="12"/>
      <c r="FD108" s="12"/>
      <c r="FE108" s="12"/>
      <c r="FF108" s="12"/>
      <c r="FG108" s="12"/>
      <c r="FH108" s="12"/>
      <c r="FI108" s="12"/>
      <c r="FJ108" s="12"/>
      <c r="FK108" s="12"/>
      <c r="FL108" s="12"/>
      <c r="FM108" s="12"/>
      <c r="FN108" s="12"/>
      <c r="FO108" s="12"/>
      <c r="FP108" s="12"/>
      <c r="FQ108" s="12"/>
      <c r="FR108" s="12"/>
      <c r="FS108" s="12"/>
      <c r="FT108" s="12"/>
      <c r="FU108" s="12"/>
      <c r="FV108" s="12"/>
      <c r="FW108" s="12"/>
      <c r="FX108" s="12"/>
      <c r="FY108" s="12"/>
      <c r="FZ108" s="12"/>
      <c r="GA108" s="12"/>
      <c r="GB108" s="12"/>
      <c r="GC108" s="12"/>
      <c r="GD108" s="12"/>
      <c r="GE108" s="12"/>
      <c r="GF108" s="12"/>
      <c r="GG108" s="12"/>
      <c r="GH108" s="12"/>
      <c r="GI108" s="12"/>
      <c r="GJ108" s="12"/>
      <c r="GK108" s="12"/>
      <c r="GL108" s="12"/>
      <c r="GM108" s="12"/>
      <c r="GN108" s="12"/>
      <c r="GO108" s="12"/>
      <c r="GP108" s="12"/>
      <c r="GQ108" s="12"/>
      <c r="GR108" s="12"/>
      <c r="GS108" s="12"/>
      <c r="GT108" s="12"/>
      <c r="GU108" s="12"/>
      <c r="GV108" s="12"/>
      <c r="GW108" s="12"/>
      <c r="GX108" s="12"/>
      <c r="GY108" s="12"/>
    </row>
    <row r="109" s="5" customFormat="1" spans="1:207">
      <c r="A109" s="137"/>
      <c r="B109" s="123"/>
      <c r="C109" s="141"/>
      <c r="D109" s="12"/>
      <c r="E109" s="12"/>
      <c r="F109" s="12"/>
      <c r="G109" s="12"/>
      <c r="H109" s="154"/>
      <c r="I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 s="12"/>
      <c r="DH109" s="12"/>
      <c r="DI109" s="12"/>
      <c r="DJ109" s="12"/>
      <c r="DK109" s="12"/>
      <c r="DL109" s="12"/>
      <c r="DM109" s="12"/>
      <c r="DN109" s="12"/>
      <c r="DO109" s="12"/>
      <c r="DP109" s="12"/>
      <c r="DQ109" s="12"/>
      <c r="DR109" s="12"/>
      <c r="DS109" s="12"/>
      <c r="DT109" s="12"/>
      <c r="DU109" s="12"/>
      <c r="DV109" s="12"/>
      <c r="DW109" s="12"/>
      <c r="DX109" s="12"/>
      <c r="DY109" s="12"/>
      <c r="DZ109" s="12"/>
      <c r="EA109" s="12"/>
      <c r="EB109" s="12"/>
      <c r="EC109" s="12"/>
      <c r="ED109" s="12"/>
      <c r="EE109" s="12"/>
      <c r="EF109" s="12"/>
      <c r="EG109" s="12"/>
      <c r="EH109" s="12"/>
      <c r="EI109" s="12"/>
      <c r="EJ109" s="12"/>
      <c r="EK109" s="12"/>
      <c r="EL109" s="12"/>
      <c r="EM109" s="12"/>
      <c r="EN109" s="12"/>
      <c r="EO109" s="12"/>
      <c r="EP109" s="12"/>
      <c r="EQ109" s="12"/>
      <c r="ER109" s="12"/>
      <c r="ES109" s="12"/>
      <c r="ET109" s="12"/>
      <c r="EU109" s="12"/>
      <c r="EV109" s="12"/>
      <c r="EW109" s="12"/>
      <c r="EX109" s="12"/>
      <c r="EY109" s="12"/>
      <c r="EZ109" s="12"/>
      <c r="FA109" s="12"/>
      <c r="FB109" s="12"/>
      <c r="FC109" s="12"/>
      <c r="FD109" s="12"/>
      <c r="FE109" s="12"/>
      <c r="FF109" s="12"/>
      <c r="FG109" s="12"/>
      <c r="FH109" s="12"/>
      <c r="FI109" s="12"/>
      <c r="FJ109" s="12"/>
      <c r="FK109" s="12"/>
      <c r="FL109" s="12"/>
      <c r="FM109" s="12"/>
      <c r="FN109" s="12"/>
      <c r="FO109" s="12"/>
      <c r="FP109" s="12"/>
      <c r="FQ109" s="12"/>
      <c r="FR109" s="12"/>
      <c r="FS109" s="12"/>
      <c r="FT109" s="12"/>
      <c r="FU109" s="12"/>
      <c r="FV109" s="12"/>
      <c r="FW109" s="12"/>
      <c r="FX109" s="12"/>
      <c r="FY109" s="12"/>
      <c r="FZ109" s="12"/>
      <c r="GA109" s="12"/>
      <c r="GB109" s="12"/>
      <c r="GC109" s="12"/>
      <c r="GD109" s="12"/>
      <c r="GE109" s="12"/>
      <c r="GF109" s="12"/>
      <c r="GG109" s="12"/>
      <c r="GH109" s="12"/>
      <c r="GI109" s="12"/>
      <c r="GJ109" s="12"/>
      <c r="GK109" s="12"/>
      <c r="GL109" s="12"/>
      <c r="GM109" s="12"/>
      <c r="GN109" s="12"/>
      <c r="GO109" s="12"/>
      <c r="GP109" s="12"/>
      <c r="GQ109" s="12"/>
      <c r="GR109" s="12"/>
      <c r="GS109" s="12"/>
      <c r="GT109" s="12"/>
      <c r="GU109" s="12"/>
      <c r="GV109" s="12"/>
      <c r="GW109" s="12"/>
      <c r="GX109" s="12"/>
      <c r="GY109" s="12"/>
    </row>
    <row r="110" s="5" customFormat="1" spans="1:207">
      <c r="A110" s="137"/>
      <c r="B110" s="123"/>
      <c r="C110" s="141"/>
      <c r="D110" s="12"/>
      <c r="E110" s="12"/>
      <c r="F110" s="12"/>
      <c r="G110" s="12"/>
      <c r="H110" s="154"/>
      <c r="I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 s="12"/>
      <c r="DH110" s="12"/>
      <c r="DI110" s="12"/>
      <c r="DJ110" s="12"/>
      <c r="DK110" s="12"/>
      <c r="DL110" s="12"/>
      <c r="DM110" s="12"/>
      <c r="DN110" s="12"/>
      <c r="DO110" s="12"/>
      <c r="DP110" s="12"/>
      <c r="DQ110" s="12"/>
      <c r="DR110" s="12"/>
      <c r="DS110" s="12"/>
      <c r="DT110" s="12"/>
      <c r="DU110" s="12"/>
      <c r="DV110" s="12"/>
      <c r="DW110" s="12"/>
      <c r="DX110" s="12"/>
      <c r="DY110" s="12"/>
      <c r="DZ110" s="12"/>
      <c r="EA110" s="12"/>
      <c r="EB110" s="12"/>
      <c r="EC110" s="12"/>
      <c r="ED110" s="12"/>
      <c r="EE110" s="12"/>
      <c r="EF110" s="12"/>
      <c r="EG110" s="12"/>
      <c r="EH110" s="12"/>
      <c r="EI110" s="12"/>
      <c r="EJ110" s="12"/>
      <c r="EK110" s="12"/>
      <c r="EL110" s="12"/>
      <c r="EM110" s="12"/>
      <c r="EN110" s="12"/>
      <c r="EO110" s="12"/>
      <c r="EP110" s="12"/>
      <c r="EQ110" s="12"/>
      <c r="ER110" s="12"/>
      <c r="ES110" s="12"/>
      <c r="ET110" s="12"/>
      <c r="EU110" s="12"/>
      <c r="EV110" s="12"/>
      <c r="EW110" s="12"/>
      <c r="EX110" s="12"/>
      <c r="EY110" s="12"/>
      <c r="EZ110" s="12"/>
      <c r="FA110" s="12"/>
      <c r="FB110" s="12"/>
      <c r="FC110" s="12"/>
      <c r="FD110" s="12"/>
      <c r="FE110" s="12"/>
      <c r="FF110" s="12"/>
      <c r="FG110" s="12"/>
      <c r="FH110" s="12"/>
      <c r="FI110" s="12"/>
      <c r="FJ110" s="12"/>
      <c r="FK110" s="12"/>
      <c r="FL110" s="12"/>
      <c r="FM110" s="12"/>
      <c r="FN110" s="12"/>
      <c r="FO110" s="12"/>
      <c r="FP110" s="12"/>
      <c r="FQ110" s="12"/>
      <c r="FR110" s="12"/>
      <c r="FS110" s="12"/>
      <c r="FT110" s="12"/>
      <c r="FU110" s="12"/>
      <c r="FV110" s="12"/>
      <c r="FW110" s="12"/>
      <c r="FX110" s="12"/>
      <c r="FY110" s="12"/>
      <c r="FZ110" s="12"/>
      <c r="GA110" s="12"/>
      <c r="GB110" s="12"/>
      <c r="GC110" s="12"/>
      <c r="GD110" s="12"/>
      <c r="GE110" s="12"/>
      <c r="GF110" s="12"/>
      <c r="GG110" s="12"/>
      <c r="GH110" s="12"/>
      <c r="GI110" s="12"/>
      <c r="GJ110" s="12"/>
      <c r="GK110" s="12"/>
      <c r="GL110" s="12"/>
      <c r="GM110" s="12"/>
      <c r="GN110" s="12"/>
      <c r="GO110" s="12"/>
      <c r="GP110" s="12"/>
      <c r="GQ110" s="12"/>
      <c r="GR110" s="12"/>
      <c r="GS110" s="12"/>
      <c r="GT110" s="12"/>
      <c r="GU110" s="12"/>
      <c r="GV110" s="12"/>
      <c r="GW110" s="12"/>
      <c r="GX110" s="12"/>
      <c r="GY110" s="12"/>
    </row>
    <row r="111" s="5" customFormat="1" spans="1:207">
      <c r="A111" s="137"/>
      <c r="B111" s="123"/>
      <c r="C111" s="141"/>
      <c r="D111" s="12"/>
      <c r="E111" s="12"/>
      <c r="F111" s="12"/>
      <c r="G111" s="12"/>
      <c r="H111" s="154"/>
      <c r="I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 s="12"/>
      <c r="DH111" s="12"/>
      <c r="DI111" s="12"/>
      <c r="DJ111" s="12"/>
      <c r="DK111" s="12"/>
      <c r="DL111" s="12"/>
      <c r="DM111" s="12"/>
      <c r="DN111" s="12"/>
      <c r="DO111" s="12"/>
      <c r="DP111" s="12"/>
      <c r="DQ111" s="12"/>
      <c r="DR111" s="12"/>
      <c r="DS111" s="12"/>
      <c r="DT111" s="12"/>
      <c r="DU111" s="12"/>
      <c r="DV111" s="12"/>
      <c r="DW111" s="12"/>
      <c r="DX111" s="12"/>
      <c r="DY111" s="12"/>
      <c r="DZ111" s="12"/>
      <c r="EA111" s="12"/>
      <c r="EB111" s="12"/>
      <c r="EC111" s="12"/>
      <c r="ED111" s="12"/>
      <c r="EE111" s="12"/>
      <c r="EF111" s="12"/>
      <c r="EG111" s="12"/>
      <c r="EH111" s="12"/>
      <c r="EI111" s="12"/>
      <c r="EJ111" s="12"/>
      <c r="EK111" s="12"/>
      <c r="EL111" s="12"/>
      <c r="EM111" s="12"/>
      <c r="EN111" s="12"/>
      <c r="EO111" s="12"/>
      <c r="EP111" s="12"/>
      <c r="EQ111" s="12"/>
      <c r="ER111" s="12"/>
      <c r="ES111" s="12"/>
      <c r="ET111" s="12"/>
      <c r="EU111" s="12"/>
      <c r="EV111" s="12"/>
      <c r="EW111" s="12"/>
      <c r="EX111" s="12"/>
      <c r="EY111" s="12"/>
      <c r="EZ111" s="12"/>
      <c r="FA111" s="12"/>
      <c r="FB111" s="12"/>
      <c r="FC111" s="12"/>
      <c r="FD111" s="12"/>
      <c r="FE111" s="12"/>
      <c r="FF111" s="12"/>
      <c r="FG111" s="12"/>
      <c r="FH111" s="12"/>
      <c r="FI111" s="12"/>
      <c r="FJ111" s="12"/>
      <c r="FK111" s="12"/>
      <c r="FL111" s="12"/>
      <c r="FM111" s="12"/>
      <c r="FN111" s="12"/>
      <c r="FO111" s="12"/>
      <c r="FP111" s="12"/>
      <c r="FQ111" s="12"/>
      <c r="FR111" s="12"/>
      <c r="FS111" s="12"/>
      <c r="FT111" s="12"/>
      <c r="FU111" s="12"/>
      <c r="FV111" s="12"/>
      <c r="FW111" s="12"/>
      <c r="FX111" s="12"/>
      <c r="FY111" s="12"/>
      <c r="FZ111" s="12"/>
      <c r="GA111" s="12"/>
      <c r="GB111" s="12"/>
      <c r="GC111" s="12"/>
      <c r="GD111" s="12"/>
      <c r="GE111" s="12"/>
      <c r="GF111" s="12"/>
      <c r="GG111" s="12"/>
      <c r="GH111" s="12"/>
      <c r="GI111" s="12"/>
      <c r="GJ111" s="12"/>
      <c r="GK111" s="12"/>
      <c r="GL111" s="12"/>
      <c r="GM111" s="12"/>
      <c r="GN111" s="12"/>
      <c r="GO111" s="12"/>
      <c r="GP111" s="12"/>
      <c r="GQ111" s="12"/>
      <c r="GR111" s="12"/>
      <c r="GS111" s="12"/>
      <c r="GT111" s="12"/>
      <c r="GU111" s="12"/>
      <c r="GV111" s="12"/>
      <c r="GW111" s="12"/>
      <c r="GX111" s="12"/>
      <c r="GY111" s="12"/>
    </row>
    <row r="112" s="5" customFormat="1" spans="1:207">
      <c r="A112" s="137"/>
      <c r="B112" s="123"/>
      <c r="C112" s="141"/>
      <c r="D112" s="12"/>
      <c r="E112" s="12"/>
      <c r="F112" s="12"/>
      <c r="G112" s="12"/>
      <c r="H112" s="154"/>
      <c r="I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 s="12"/>
      <c r="DH112" s="12"/>
      <c r="DI112" s="12"/>
      <c r="DJ112" s="12"/>
      <c r="DK112" s="12"/>
      <c r="DL112" s="12"/>
      <c r="DM112" s="12"/>
      <c r="DN112" s="12"/>
      <c r="DO112" s="12"/>
      <c r="DP112" s="12"/>
      <c r="DQ112" s="12"/>
      <c r="DR112" s="12"/>
      <c r="DS112" s="12"/>
      <c r="DT112" s="12"/>
      <c r="DU112" s="12"/>
      <c r="DV112" s="12"/>
      <c r="DW112" s="12"/>
      <c r="DX112" s="12"/>
      <c r="DY112" s="12"/>
      <c r="DZ112" s="12"/>
      <c r="EA112" s="12"/>
      <c r="EB112" s="12"/>
      <c r="EC112" s="12"/>
      <c r="ED112" s="12"/>
      <c r="EE112" s="12"/>
      <c r="EF112" s="12"/>
      <c r="EG112" s="12"/>
      <c r="EH112" s="12"/>
      <c r="EI112" s="12"/>
      <c r="EJ112" s="12"/>
      <c r="EK112" s="12"/>
      <c r="EL112" s="12"/>
      <c r="EM112" s="12"/>
      <c r="EN112" s="12"/>
      <c r="EO112" s="12"/>
      <c r="EP112" s="12"/>
      <c r="EQ112" s="12"/>
      <c r="ER112" s="12"/>
      <c r="ES112" s="12"/>
      <c r="ET112" s="12"/>
      <c r="EU112" s="12"/>
      <c r="EV112" s="12"/>
      <c r="EW112" s="12"/>
      <c r="EX112" s="12"/>
      <c r="EY112" s="12"/>
      <c r="EZ112" s="12"/>
      <c r="FA112" s="12"/>
      <c r="FB112" s="12"/>
      <c r="FC112" s="12"/>
      <c r="FD112" s="12"/>
      <c r="FE112" s="12"/>
      <c r="FF112" s="12"/>
      <c r="FG112" s="12"/>
      <c r="FH112" s="12"/>
      <c r="FI112" s="12"/>
      <c r="FJ112" s="12"/>
      <c r="FK112" s="12"/>
      <c r="FL112" s="12"/>
      <c r="FM112" s="12"/>
      <c r="FN112" s="12"/>
      <c r="FO112" s="12"/>
      <c r="FP112" s="12"/>
      <c r="FQ112" s="12"/>
      <c r="FR112" s="12"/>
      <c r="FS112" s="12"/>
      <c r="FT112" s="12"/>
      <c r="FU112" s="12"/>
      <c r="FV112" s="12"/>
      <c r="FW112" s="12"/>
      <c r="FX112" s="12"/>
      <c r="FY112" s="12"/>
      <c r="FZ112" s="12"/>
      <c r="GA112" s="12"/>
      <c r="GB112" s="12"/>
      <c r="GC112" s="12"/>
      <c r="GD112" s="12"/>
      <c r="GE112" s="12"/>
      <c r="GF112" s="12"/>
      <c r="GG112" s="12"/>
      <c r="GH112" s="12"/>
      <c r="GI112" s="12"/>
      <c r="GJ112" s="12"/>
      <c r="GK112" s="12"/>
      <c r="GL112" s="12"/>
      <c r="GM112" s="12"/>
      <c r="GN112" s="12"/>
      <c r="GO112" s="12"/>
      <c r="GP112" s="12"/>
      <c r="GQ112" s="12"/>
      <c r="GR112" s="12"/>
      <c r="GS112" s="12"/>
      <c r="GT112" s="12"/>
      <c r="GU112" s="12"/>
      <c r="GV112" s="12"/>
      <c r="GW112" s="12"/>
      <c r="GX112" s="12"/>
      <c r="GY112" s="12"/>
    </row>
    <row r="113" s="5" customFormat="1" spans="1:207">
      <c r="A113" s="137"/>
      <c r="B113" s="123"/>
      <c r="C113" s="141"/>
      <c r="D113" s="12"/>
      <c r="E113" s="12"/>
      <c r="F113" s="12"/>
      <c r="G113" s="12"/>
      <c r="H113" s="154"/>
      <c r="I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 s="12"/>
      <c r="DH113" s="12"/>
      <c r="DI113" s="12"/>
      <c r="DJ113" s="12"/>
      <c r="DK113" s="12"/>
      <c r="DL113" s="12"/>
      <c r="DM113" s="12"/>
      <c r="DN113" s="12"/>
      <c r="DO113" s="12"/>
      <c r="DP113" s="12"/>
      <c r="DQ113" s="12"/>
      <c r="DR113" s="12"/>
      <c r="DS113" s="12"/>
      <c r="DT113" s="12"/>
      <c r="DU113" s="12"/>
      <c r="DV113" s="12"/>
      <c r="DW113" s="12"/>
      <c r="DX113" s="12"/>
      <c r="DY113" s="12"/>
      <c r="DZ113" s="12"/>
      <c r="EA113" s="12"/>
      <c r="EB113" s="12"/>
      <c r="EC113" s="12"/>
      <c r="ED113" s="12"/>
      <c r="EE113" s="12"/>
      <c r="EF113" s="12"/>
      <c r="EG113" s="12"/>
      <c r="EH113" s="12"/>
      <c r="EI113" s="12"/>
      <c r="EJ113" s="12"/>
      <c r="EK113" s="12"/>
      <c r="EL113" s="12"/>
      <c r="EM113" s="12"/>
      <c r="EN113" s="12"/>
      <c r="EO113" s="12"/>
      <c r="EP113" s="12"/>
      <c r="EQ113" s="12"/>
      <c r="ER113" s="12"/>
      <c r="ES113" s="12"/>
      <c r="ET113" s="12"/>
      <c r="EU113" s="12"/>
      <c r="EV113" s="12"/>
      <c r="EW113" s="12"/>
      <c r="EX113" s="12"/>
      <c r="EY113" s="12"/>
      <c r="EZ113" s="12"/>
      <c r="FA113" s="12"/>
      <c r="FB113" s="12"/>
      <c r="FC113" s="12"/>
      <c r="FD113" s="12"/>
      <c r="FE113" s="12"/>
      <c r="FF113" s="12"/>
      <c r="FG113" s="12"/>
      <c r="FH113" s="12"/>
      <c r="FI113" s="12"/>
      <c r="FJ113" s="12"/>
      <c r="FK113" s="12"/>
      <c r="FL113" s="12"/>
      <c r="FM113" s="12"/>
      <c r="FN113" s="12"/>
      <c r="FO113" s="12"/>
      <c r="FP113" s="12"/>
      <c r="FQ113" s="12"/>
      <c r="FR113" s="12"/>
      <c r="FS113" s="12"/>
      <c r="FT113" s="12"/>
      <c r="FU113" s="12"/>
      <c r="FV113" s="12"/>
      <c r="FW113" s="12"/>
      <c r="FX113" s="12"/>
      <c r="FY113" s="12"/>
      <c r="FZ113" s="12"/>
      <c r="GA113" s="12"/>
      <c r="GB113" s="12"/>
      <c r="GC113" s="12"/>
      <c r="GD113" s="12"/>
      <c r="GE113" s="12"/>
      <c r="GF113" s="12"/>
      <c r="GG113" s="12"/>
      <c r="GH113" s="12"/>
      <c r="GI113" s="12"/>
      <c r="GJ113" s="12"/>
      <c r="GK113" s="12"/>
      <c r="GL113" s="12"/>
      <c r="GM113" s="12"/>
      <c r="GN113" s="12"/>
      <c r="GO113" s="12"/>
      <c r="GP113" s="12"/>
      <c r="GQ113" s="12"/>
      <c r="GR113" s="12"/>
      <c r="GS113" s="12"/>
      <c r="GT113" s="12"/>
      <c r="GU113" s="12"/>
      <c r="GV113" s="12"/>
      <c r="GW113" s="12"/>
      <c r="GX113" s="12"/>
      <c r="GY113" s="12"/>
    </row>
    <row r="114" s="5" customFormat="1" spans="1:207">
      <c r="A114" s="137"/>
      <c r="B114" s="123"/>
      <c r="C114" s="141"/>
      <c r="D114" s="12"/>
      <c r="E114" s="12"/>
      <c r="F114" s="12"/>
      <c r="G114" s="12"/>
      <c r="H114" s="154"/>
      <c r="I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 s="12"/>
      <c r="DH114" s="12"/>
      <c r="DI114" s="12"/>
      <c r="DJ114" s="12"/>
      <c r="DK114" s="12"/>
      <c r="DL114" s="12"/>
      <c r="DM114" s="12"/>
      <c r="DN114" s="12"/>
      <c r="DO114" s="12"/>
      <c r="DP114" s="12"/>
      <c r="DQ114" s="12"/>
      <c r="DR114" s="12"/>
      <c r="DS114" s="12"/>
      <c r="DT114" s="12"/>
      <c r="DU114" s="12"/>
      <c r="DV114" s="12"/>
      <c r="DW114" s="12"/>
      <c r="DX114" s="12"/>
      <c r="DY114" s="12"/>
      <c r="DZ114" s="12"/>
      <c r="EA114" s="12"/>
      <c r="EB114" s="12"/>
      <c r="EC114" s="12"/>
      <c r="ED114" s="12"/>
      <c r="EE114" s="12"/>
      <c r="EF114" s="12"/>
      <c r="EG114" s="12"/>
      <c r="EH114" s="12"/>
      <c r="EI114" s="12"/>
      <c r="EJ114" s="12"/>
      <c r="EK114" s="12"/>
      <c r="EL114" s="12"/>
      <c r="EM114" s="12"/>
      <c r="EN114" s="12"/>
      <c r="EO114" s="12"/>
      <c r="EP114" s="12"/>
      <c r="EQ114" s="12"/>
      <c r="ER114" s="12"/>
      <c r="ES114" s="12"/>
      <c r="ET114" s="12"/>
      <c r="EU114" s="12"/>
      <c r="EV114" s="12"/>
      <c r="EW114" s="12"/>
      <c r="EX114" s="12"/>
      <c r="EY114" s="12"/>
      <c r="EZ114" s="12"/>
      <c r="FA114" s="12"/>
      <c r="FB114" s="12"/>
      <c r="FC114" s="12"/>
      <c r="FD114" s="12"/>
      <c r="FE114" s="12"/>
      <c r="FF114" s="12"/>
      <c r="FG114" s="12"/>
      <c r="FH114" s="12"/>
      <c r="FI114" s="12"/>
      <c r="FJ114" s="12"/>
      <c r="FK114" s="12"/>
      <c r="FL114" s="12"/>
      <c r="FM114" s="12"/>
      <c r="FN114" s="12"/>
      <c r="FO114" s="12"/>
      <c r="FP114" s="12"/>
      <c r="FQ114" s="12"/>
      <c r="FR114" s="12"/>
      <c r="FS114" s="12"/>
      <c r="FT114" s="12"/>
      <c r="FU114" s="12"/>
      <c r="FV114" s="12"/>
      <c r="FW114" s="12"/>
      <c r="FX114" s="12"/>
      <c r="FY114" s="12"/>
      <c r="FZ114" s="12"/>
      <c r="GA114" s="12"/>
      <c r="GB114" s="12"/>
      <c r="GC114" s="12"/>
      <c r="GD114" s="12"/>
      <c r="GE114" s="12"/>
      <c r="GF114" s="12"/>
      <c r="GG114" s="12"/>
      <c r="GH114" s="12"/>
      <c r="GI114" s="12"/>
      <c r="GJ114" s="12"/>
      <c r="GK114" s="12"/>
      <c r="GL114" s="12"/>
      <c r="GM114" s="12"/>
      <c r="GN114" s="12"/>
      <c r="GO114" s="12"/>
      <c r="GP114" s="12"/>
      <c r="GQ114" s="12"/>
      <c r="GR114" s="12"/>
      <c r="GS114" s="12"/>
      <c r="GT114" s="12"/>
      <c r="GU114" s="12"/>
      <c r="GV114" s="12"/>
      <c r="GW114" s="12"/>
      <c r="GX114" s="12"/>
      <c r="GY114" s="12"/>
    </row>
    <row r="115" s="5" customFormat="1" spans="1:207">
      <c r="A115" s="137"/>
      <c r="B115" s="123"/>
      <c r="C115" s="141"/>
      <c r="D115" s="12"/>
      <c r="E115" s="12"/>
      <c r="F115" s="12"/>
      <c r="G115" s="12"/>
      <c r="H115" s="154"/>
      <c r="I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/>
      <c r="GK115" s="12"/>
      <c r="GL115" s="12"/>
      <c r="GM115" s="12"/>
      <c r="GN115" s="12"/>
      <c r="GO115" s="12"/>
      <c r="GP115" s="12"/>
      <c r="GQ115" s="12"/>
      <c r="GR115" s="12"/>
      <c r="GS115" s="12"/>
      <c r="GT115" s="12"/>
      <c r="GU115" s="12"/>
      <c r="GV115" s="12"/>
      <c r="GW115" s="12"/>
      <c r="GX115" s="12"/>
      <c r="GY115" s="12"/>
    </row>
    <row r="116" s="5" customFormat="1" spans="1:207">
      <c r="A116" s="137"/>
      <c r="B116" s="123"/>
      <c r="C116" s="141"/>
      <c r="D116" s="12"/>
      <c r="E116" s="12"/>
      <c r="F116" s="12"/>
      <c r="G116" s="12"/>
      <c r="H116" s="154"/>
      <c r="I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2"/>
      <c r="GK116" s="12"/>
      <c r="GL116" s="12"/>
      <c r="GM116" s="12"/>
      <c r="GN116" s="12"/>
      <c r="GO116" s="12"/>
      <c r="GP116" s="12"/>
      <c r="GQ116" s="12"/>
      <c r="GR116" s="12"/>
      <c r="GS116" s="12"/>
      <c r="GT116" s="12"/>
      <c r="GU116" s="12"/>
      <c r="GV116" s="12"/>
      <c r="GW116" s="12"/>
      <c r="GX116" s="12"/>
      <c r="GY116" s="12"/>
    </row>
    <row r="117" s="5" customFormat="1" spans="1:207">
      <c r="A117" s="137"/>
      <c r="B117" s="123"/>
      <c r="C117" s="141"/>
      <c r="D117" s="12"/>
      <c r="E117" s="12"/>
      <c r="F117" s="12"/>
      <c r="G117" s="12"/>
      <c r="H117" s="154"/>
      <c r="I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 s="12"/>
      <c r="DH117" s="12"/>
      <c r="DI117" s="12"/>
      <c r="DJ117" s="12"/>
      <c r="DK117" s="12"/>
      <c r="DL117" s="12"/>
      <c r="DM117" s="12"/>
      <c r="DN117" s="12"/>
      <c r="DO117" s="12"/>
      <c r="DP117" s="12"/>
      <c r="DQ117" s="12"/>
      <c r="DR117" s="12"/>
      <c r="DS117" s="12"/>
      <c r="DT117" s="12"/>
      <c r="DU117" s="12"/>
      <c r="DV117" s="12"/>
      <c r="DW117" s="12"/>
      <c r="DX117" s="12"/>
      <c r="DY117" s="12"/>
      <c r="DZ117" s="12"/>
      <c r="EA117" s="12"/>
      <c r="EB117" s="12"/>
      <c r="EC117" s="12"/>
      <c r="ED117" s="12"/>
      <c r="EE117" s="12"/>
      <c r="EF117" s="12"/>
      <c r="EG117" s="12"/>
      <c r="EH117" s="12"/>
      <c r="EI117" s="12"/>
      <c r="EJ117" s="12"/>
      <c r="EK117" s="12"/>
      <c r="EL117" s="12"/>
      <c r="EM117" s="12"/>
      <c r="EN117" s="12"/>
      <c r="EO117" s="12"/>
      <c r="EP117" s="12"/>
      <c r="EQ117" s="12"/>
      <c r="ER117" s="12"/>
      <c r="ES117" s="12"/>
      <c r="ET117" s="12"/>
      <c r="EU117" s="12"/>
      <c r="EV117" s="12"/>
      <c r="EW117" s="12"/>
      <c r="EX117" s="12"/>
      <c r="EY117" s="12"/>
      <c r="EZ117" s="12"/>
      <c r="FA117" s="12"/>
      <c r="FB117" s="12"/>
      <c r="FC117" s="12"/>
      <c r="FD117" s="12"/>
      <c r="FE117" s="12"/>
      <c r="FF117" s="12"/>
      <c r="FG117" s="12"/>
      <c r="FH117" s="12"/>
      <c r="FI117" s="12"/>
      <c r="FJ117" s="12"/>
      <c r="FK117" s="12"/>
      <c r="FL117" s="12"/>
      <c r="FM117" s="12"/>
      <c r="FN117" s="12"/>
      <c r="FO117" s="12"/>
      <c r="FP117" s="12"/>
      <c r="FQ117" s="12"/>
      <c r="FR117" s="12"/>
      <c r="FS117" s="12"/>
      <c r="FT117" s="12"/>
      <c r="FU117" s="12"/>
      <c r="FV117" s="12"/>
      <c r="FW117" s="12"/>
      <c r="FX117" s="12"/>
      <c r="FY117" s="12"/>
      <c r="FZ117" s="12"/>
      <c r="GA117" s="12"/>
      <c r="GB117" s="12"/>
      <c r="GC117" s="12"/>
      <c r="GD117" s="12"/>
      <c r="GE117" s="12"/>
      <c r="GF117" s="12"/>
      <c r="GG117" s="12"/>
      <c r="GH117" s="12"/>
      <c r="GI117" s="12"/>
      <c r="GJ117" s="12"/>
      <c r="GK117" s="12"/>
      <c r="GL117" s="12"/>
      <c r="GM117" s="12"/>
      <c r="GN117" s="12"/>
      <c r="GO117" s="12"/>
      <c r="GP117" s="12"/>
      <c r="GQ117" s="12"/>
      <c r="GR117" s="12"/>
      <c r="GS117" s="12"/>
      <c r="GT117" s="12"/>
      <c r="GU117" s="12"/>
      <c r="GV117" s="12"/>
      <c r="GW117" s="12"/>
      <c r="GX117" s="12"/>
      <c r="GY117" s="12"/>
    </row>
    <row r="118" s="5" customFormat="1" spans="1:207">
      <c r="A118" s="137"/>
      <c r="B118" s="123"/>
      <c r="C118" s="141"/>
      <c r="D118" s="12"/>
      <c r="E118" s="12"/>
      <c r="F118" s="12"/>
      <c r="G118" s="12"/>
      <c r="H118" s="154"/>
      <c r="I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 s="12"/>
      <c r="DH118" s="12"/>
      <c r="DI118" s="12"/>
      <c r="DJ118" s="12"/>
      <c r="DK118" s="12"/>
      <c r="DL118" s="12"/>
      <c r="DM118" s="12"/>
      <c r="DN118" s="12"/>
      <c r="DO118" s="12"/>
      <c r="DP118" s="12"/>
      <c r="DQ118" s="12"/>
      <c r="DR118" s="12"/>
      <c r="DS118" s="12"/>
      <c r="DT118" s="12"/>
      <c r="DU118" s="12"/>
      <c r="DV118" s="12"/>
      <c r="DW118" s="12"/>
      <c r="DX118" s="12"/>
      <c r="DY118" s="12"/>
      <c r="DZ118" s="12"/>
      <c r="EA118" s="12"/>
      <c r="EB118" s="12"/>
      <c r="EC118" s="12"/>
      <c r="ED118" s="12"/>
      <c r="EE118" s="12"/>
      <c r="EF118" s="12"/>
      <c r="EG118" s="12"/>
      <c r="EH118" s="12"/>
      <c r="EI118" s="12"/>
      <c r="EJ118" s="12"/>
      <c r="EK118" s="12"/>
      <c r="EL118" s="12"/>
      <c r="EM118" s="12"/>
      <c r="EN118" s="12"/>
      <c r="EO118" s="12"/>
      <c r="EP118" s="12"/>
      <c r="EQ118" s="12"/>
      <c r="ER118" s="12"/>
      <c r="ES118" s="12"/>
      <c r="ET118" s="12"/>
      <c r="EU118" s="12"/>
      <c r="EV118" s="12"/>
      <c r="EW118" s="12"/>
      <c r="EX118" s="12"/>
      <c r="EY118" s="12"/>
      <c r="EZ118" s="12"/>
      <c r="FA118" s="12"/>
      <c r="FB118" s="12"/>
      <c r="FC118" s="12"/>
      <c r="FD118" s="12"/>
      <c r="FE118" s="12"/>
      <c r="FF118" s="12"/>
      <c r="FG118" s="12"/>
      <c r="FH118" s="12"/>
      <c r="FI118" s="12"/>
      <c r="FJ118" s="12"/>
      <c r="FK118" s="12"/>
      <c r="FL118" s="12"/>
      <c r="FM118" s="12"/>
      <c r="FN118" s="12"/>
      <c r="FO118" s="12"/>
      <c r="FP118" s="12"/>
      <c r="FQ118" s="12"/>
      <c r="FR118" s="12"/>
      <c r="FS118" s="12"/>
      <c r="FT118" s="12"/>
      <c r="FU118" s="12"/>
      <c r="FV118" s="12"/>
      <c r="FW118" s="12"/>
      <c r="FX118" s="12"/>
      <c r="FY118" s="12"/>
      <c r="FZ118" s="12"/>
      <c r="GA118" s="12"/>
      <c r="GB118" s="12"/>
      <c r="GC118" s="12"/>
      <c r="GD118" s="12"/>
      <c r="GE118" s="12"/>
      <c r="GF118" s="12"/>
      <c r="GG118" s="12"/>
      <c r="GH118" s="12"/>
      <c r="GI118" s="12"/>
      <c r="GJ118" s="12"/>
      <c r="GK118" s="12"/>
      <c r="GL118" s="12"/>
      <c r="GM118" s="12"/>
      <c r="GN118" s="12"/>
      <c r="GO118" s="12"/>
      <c r="GP118" s="12"/>
      <c r="GQ118" s="12"/>
      <c r="GR118" s="12"/>
      <c r="GS118" s="12"/>
      <c r="GT118" s="12"/>
      <c r="GU118" s="12"/>
      <c r="GV118" s="12"/>
      <c r="GW118" s="12"/>
      <c r="GX118" s="12"/>
      <c r="GY118" s="12"/>
    </row>
    <row r="119" s="5" customFormat="1" spans="1:207">
      <c r="A119" s="137"/>
      <c r="B119" s="123"/>
      <c r="C119" s="141"/>
      <c r="D119" s="12"/>
      <c r="E119" s="12"/>
      <c r="F119" s="12"/>
      <c r="G119" s="12"/>
      <c r="H119" s="154"/>
      <c r="I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 s="12"/>
      <c r="DH119" s="12"/>
      <c r="DI119" s="12"/>
      <c r="DJ119" s="12"/>
      <c r="DK119" s="12"/>
      <c r="DL119" s="12"/>
      <c r="DM119" s="12"/>
      <c r="DN119" s="12"/>
      <c r="DO119" s="12"/>
      <c r="DP119" s="12"/>
      <c r="DQ119" s="12"/>
      <c r="DR119" s="12"/>
      <c r="DS119" s="12"/>
      <c r="DT119" s="12"/>
      <c r="DU119" s="12"/>
      <c r="DV119" s="12"/>
      <c r="DW119" s="12"/>
      <c r="DX119" s="12"/>
      <c r="DY119" s="12"/>
      <c r="DZ119" s="12"/>
      <c r="EA119" s="12"/>
      <c r="EB119" s="12"/>
      <c r="EC119" s="12"/>
      <c r="ED119" s="12"/>
      <c r="EE119" s="12"/>
      <c r="EF119" s="12"/>
      <c r="EG119" s="12"/>
      <c r="EH119" s="12"/>
      <c r="EI119" s="12"/>
      <c r="EJ119" s="12"/>
      <c r="EK119" s="12"/>
      <c r="EL119" s="12"/>
      <c r="EM119" s="12"/>
      <c r="EN119" s="12"/>
      <c r="EO119" s="12"/>
      <c r="EP119" s="12"/>
      <c r="EQ119" s="12"/>
      <c r="ER119" s="12"/>
      <c r="ES119" s="12"/>
      <c r="ET119" s="12"/>
      <c r="EU119" s="12"/>
      <c r="EV119" s="12"/>
      <c r="EW119" s="12"/>
      <c r="EX119" s="12"/>
      <c r="EY119" s="12"/>
      <c r="EZ119" s="12"/>
      <c r="FA119" s="12"/>
      <c r="FB119" s="12"/>
      <c r="FC119" s="12"/>
      <c r="FD119" s="12"/>
      <c r="FE119" s="12"/>
      <c r="FF119" s="12"/>
      <c r="FG119" s="12"/>
      <c r="FH119" s="12"/>
      <c r="FI119" s="12"/>
      <c r="FJ119" s="12"/>
      <c r="FK119" s="12"/>
      <c r="FL119" s="12"/>
      <c r="FM119" s="12"/>
      <c r="FN119" s="12"/>
      <c r="FO119" s="12"/>
      <c r="FP119" s="12"/>
      <c r="FQ119" s="12"/>
      <c r="FR119" s="12"/>
      <c r="FS119" s="12"/>
      <c r="FT119" s="12"/>
      <c r="FU119" s="12"/>
      <c r="FV119" s="12"/>
      <c r="FW119" s="12"/>
      <c r="FX119" s="12"/>
      <c r="FY119" s="12"/>
      <c r="FZ119" s="12"/>
      <c r="GA119" s="12"/>
      <c r="GB119" s="12"/>
      <c r="GC119" s="12"/>
      <c r="GD119" s="12"/>
      <c r="GE119" s="12"/>
      <c r="GF119" s="12"/>
      <c r="GG119" s="12"/>
      <c r="GH119" s="12"/>
      <c r="GI119" s="12"/>
      <c r="GJ119" s="12"/>
      <c r="GK119" s="12"/>
      <c r="GL119" s="12"/>
      <c r="GM119" s="12"/>
      <c r="GN119" s="12"/>
      <c r="GO119" s="12"/>
      <c r="GP119" s="12"/>
      <c r="GQ119" s="12"/>
      <c r="GR119" s="12"/>
      <c r="GS119" s="12"/>
      <c r="GT119" s="12"/>
      <c r="GU119" s="12"/>
      <c r="GV119" s="12"/>
      <c r="GW119" s="12"/>
      <c r="GX119" s="12"/>
      <c r="GY119" s="12"/>
    </row>
    <row r="120" s="5" customFormat="1" spans="1:207">
      <c r="A120" s="137"/>
      <c r="B120" s="123"/>
      <c r="C120" s="141"/>
      <c r="D120" s="12"/>
      <c r="E120" s="12"/>
      <c r="F120" s="12"/>
      <c r="G120" s="12"/>
      <c r="H120" s="154"/>
      <c r="I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 s="12"/>
      <c r="DH120" s="12"/>
      <c r="DI120" s="12"/>
      <c r="DJ120" s="12"/>
      <c r="DK120" s="12"/>
      <c r="DL120" s="12"/>
      <c r="DM120" s="12"/>
      <c r="DN120" s="12"/>
      <c r="DO120" s="12"/>
      <c r="DP120" s="12"/>
      <c r="DQ120" s="12"/>
      <c r="DR120" s="12"/>
      <c r="DS120" s="12"/>
      <c r="DT120" s="12"/>
      <c r="DU120" s="12"/>
      <c r="DV120" s="12"/>
      <c r="DW120" s="12"/>
      <c r="DX120" s="12"/>
      <c r="DY120" s="12"/>
      <c r="DZ120" s="12"/>
      <c r="EA120" s="12"/>
      <c r="EB120" s="12"/>
      <c r="EC120" s="12"/>
      <c r="ED120" s="12"/>
      <c r="EE120" s="12"/>
      <c r="EF120" s="12"/>
      <c r="EG120" s="12"/>
      <c r="EH120" s="12"/>
      <c r="EI120" s="12"/>
      <c r="EJ120" s="12"/>
      <c r="EK120" s="12"/>
      <c r="EL120" s="12"/>
      <c r="EM120" s="12"/>
      <c r="EN120" s="12"/>
      <c r="EO120" s="12"/>
      <c r="EP120" s="12"/>
      <c r="EQ120" s="12"/>
      <c r="ER120" s="12"/>
      <c r="ES120" s="12"/>
      <c r="ET120" s="12"/>
      <c r="EU120" s="12"/>
      <c r="EV120" s="12"/>
      <c r="EW120" s="12"/>
      <c r="EX120" s="12"/>
      <c r="EY120" s="12"/>
      <c r="EZ120" s="12"/>
      <c r="FA120" s="12"/>
      <c r="FB120" s="12"/>
      <c r="FC120" s="12"/>
      <c r="FD120" s="12"/>
      <c r="FE120" s="12"/>
      <c r="FF120" s="12"/>
      <c r="FG120" s="12"/>
      <c r="FH120" s="12"/>
      <c r="FI120" s="12"/>
      <c r="FJ120" s="12"/>
      <c r="FK120" s="12"/>
      <c r="FL120" s="12"/>
      <c r="FM120" s="12"/>
      <c r="FN120" s="12"/>
      <c r="FO120" s="12"/>
      <c r="FP120" s="12"/>
      <c r="FQ120" s="12"/>
      <c r="FR120" s="12"/>
      <c r="FS120" s="12"/>
      <c r="FT120" s="12"/>
      <c r="FU120" s="12"/>
      <c r="FV120" s="12"/>
      <c r="FW120" s="12"/>
      <c r="FX120" s="12"/>
      <c r="FY120" s="12"/>
      <c r="FZ120" s="12"/>
      <c r="GA120" s="12"/>
      <c r="GB120" s="12"/>
      <c r="GC120" s="12"/>
      <c r="GD120" s="12"/>
      <c r="GE120" s="12"/>
      <c r="GF120" s="12"/>
      <c r="GG120" s="12"/>
      <c r="GH120" s="12"/>
      <c r="GI120" s="12"/>
      <c r="GJ120" s="12"/>
      <c r="GK120" s="12"/>
      <c r="GL120" s="12"/>
      <c r="GM120" s="12"/>
      <c r="GN120" s="12"/>
      <c r="GO120" s="12"/>
      <c r="GP120" s="12"/>
      <c r="GQ120" s="12"/>
      <c r="GR120" s="12"/>
      <c r="GS120" s="12"/>
      <c r="GT120" s="12"/>
      <c r="GU120" s="12"/>
      <c r="GV120" s="12"/>
      <c r="GW120" s="12"/>
      <c r="GX120" s="12"/>
      <c r="GY120" s="12"/>
    </row>
    <row r="121" s="5" customFormat="1" spans="1:207">
      <c r="A121" s="137"/>
      <c r="B121" s="123"/>
      <c r="C121" s="141"/>
      <c r="D121" s="12"/>
      <c r="E121" s="12"/>
      <c r="F121" s="12"/>
      <c r="G121" s="12"/>
      <c r="H121" s="154"/>
      <c r="I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 s="12"/>
      <c r="DH121" s="12"/>
      <c r="DI121" s="12"/>
      <c r="DJ121" s="12"/>
      <c r="DK121" s="12"/>
      <c r="DL121" s="12"/>
      <c r="DM121" s="12"/>
      <c r="DN121" s="12"/>
      <c r="DO121" s="12"/>
      <c r="DP121" s="12"/>
      <c r="DQ121" s="12"/>
      <c r="DR121" s="12"/>
      <c r="DS121" s="12"/>
      <c r="DT121" s="12"/>
      <c r="DU121" s="12"/>
      <c r="DV121" s="12"/>
      <c r="DW121" s="12"/>
      <c r="DX121" s="12"/>
      <c r="DY121" s="12"/>
      <c r="DZ121" s="12"/>
      <c r="EA121" s="12"/>
      <c r="EB121" s="12"/>
      <c r="EC121" s="12"/>
      <c r="ED121" s="12"/>
      <c r="EE121" s="12"/>
      <c r="EF121" s="12"/>
      <c r="EG121" s="12"/>
      <c r="EH121" s="12"/>
      <c r="EI121" s="12"/>
      <c r="EJ121" s="12"/>
      <c r="EK121" s="12"/>
      <c r="EL121" s="12"/>
      <c r="EM121" s="12"/>
      <c r="EN121" s="12"/>
      <c r="EO121" s="12"/>
      <c r="EP121" s="12"/>
      <c r="EQ121" s="12"/>
      <c r="ER121" s="12"/>
      <c r="ES121" s="12"/>
      <c r="ET121" s="12"/>
      <c r="EU121" s="12"/>
      <c r="EV121" s="12"/>
      <c r="EW121" s="12"/>
      <c r="EX121" s="12"/>
      <c r="EY121" s="12"/>
      <c r="EZ121" s="12"/>
      <c r="FA121" s="12"/>
      <c r="FB121" s="12"/>
      <c r="FC121" s="12"/>
      <c r="FD121" s="12"/>
      <c r="FE121" s="12"/>
      <c r="FF121" s="12"/>
      <c r="FG121" s="12"/>
      <c r="FH121" s="12"/>
      <c r="FI121" s="12"/>
      <c r="FJ121" s="12"/>
      <c r="FK121" s="12"/>
      <c r="FL121" s="12"/>
      <c r="FM121" s="12"/>
      <c r="FN121" s="12"/>
      <c r="FO121" s="12"/>
      <c r="FP121" s="12"/>
      <c r="FQ121" s="12"/>
      <c r="FR121" s="12"/>
      <c r="FS121" s="12"/>
      <c r="FT121" s="12"/>
      <c r="FU121" s="12"/>
      <c r="FV121" s="12"/>
      <c r="FW121" s="12"/>
      <c r="FX121" s="12"/>
      <c r="FY121" s="12"/>
      <c r="FZ121" s="12"/>
      <c r="GA121" s="12"/>
      <c r="GB121" s="12"/>
      <c r="GC121" s="12"/>
      <c r="GD121" s="12"/>
      <c r="GE121" s="12"/>
      <c r="GF121" s="12"/>
      <c r="GG121" s="12"/>
      <c r="GH121" s="12"/>
      <c r="GI121" s="12"/>
      <c r="GJ121" s="12"/>
      <c r="GK121" s="12"/>
      <c r="GL121" s="12"/>
      <c r="GM121" s="12"/>
      <c r="GN121" s="12"/>
      <c r="GO121" s="12"/>
      <c r="GP121" s="12"/>
      <c r="GQ121" s="12"/>
      <c r="GR121" s="12"/>
      <c r="GS121" s="12"/>
      <c r="GT121" s="12"/>
      <c r="GU121" s="12"/>
      <c r="GV121" s="12"/>
      <c r="GW121" s="12"/>
      <c r="GX121" s="12"/>
      <c r="GY121" s="12"/>
    </row>
    <row r="122" s="5" customFormat="1" spans="1:207">
      <c r="A122" s="137"/>
      <c r="B122" s="123"/>
      <c r="C122" s="141"/>
      <c r="D122" s="12"/>
      <c r="E122" s="12"/>
      <c r="F122" s="12"/>
      <c r="G122" s="12"/>
      <c r="H122" s="154"/>
      <c r="I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 s="12"/>
      <c r="DH122" s="12"/>
      <c r="DI122" s="12"/>
      <c r="DJ122" s="12"/>
      <c r="DK122" s="12"/>
      <c r="DL122" s="12"/>
      <c r="DM122" s="12"/>
      <c r="DN122" s="12"/>
      <c r="DO122" s="12"/>
      <c r="DP122" s="12"/>
      <c r="DQ122" s="12"/>
      <c r="DR122" s="12"/>
      <c r="DS122" s="12"/>
      <c r="DT122" s="12"/>
      <c r="DU122" s="12"/>
      <c r="DV122" s="12"/>
      <c r="DW122" s="12"/>
      <c r="DX122" s="12"/>
      <c r="DY122" s="12"/>
      <c r="DZ122" s="12"/>
      <c r="EA122" s="12"/>
      <c r="EB122" s="12"/>
      <c r="EC122" s="12"/>
      <c r="ED122" s="12"/>
      <c r="EE122" s="12"/>
      <c r="EF122" s="12"/>
      <c r="EG122" s="12"/>
      <c r="EH122" s="12"/>
      <c r="EI122" s="12"/>
      <c r="EJ122" s="12"/>
      <c r="EK122" s="12"/>
      <c r="EL122" s="12"/>
      <c r="EM122" s="12"/>
      <c r="EN122" s="12"/>
      <c r="EO122" s="12"/>
      <c r="EP122" s="12"/>
      <c r="EQ122" s="12"/>
      <c r="ER122" s="12"/>
      <c r="ES122" s="12"/>
      <c r="ET122" s="12"/>
      <c r="EU122" s="12"/>
      <c r="EV122" s="12"/>
      <c r="EW122" s="12"/>
      <c r="EX122" s="12"/>
      <c r="EY122" s="12"/>
      <c r="EZ122" s="12"/>
      <c r="FA122" s="12"/>
      <c r="FB122" s="12"/>
      <c r="FC122" s="12"/>
      <c r="FD122" s="12"/>
      <c r="FE122" s="12"/>
      <c r="FF122" s="12"/>
      <c r="FG122" s="12"/>
      <c r="FH122" s="12"/>
      <c r="FI122" s="12"/>
      <c r="FJ122" s="12"/>
      <c r="FK122" s="12"/>
      <c r="FL122" s="12"/>
      <c r="FM122" s="12"/>
      <c r="FN122" s="12"/>
      <c r="FO122" s="12"/>
      <c r="FP122" s="12"/>
      <c r="FQ122" s="12"/>
      <c r="FR122" s="12"/>
      <c r="FS122" s="12"/>
      <c r="FT122" s="12"/>
      <c r="FU122" s="12"/>
      <c r="FV122" s="12"/>
      <c r="FW122" s="12"/>
      <c r="FX122" s="12"/>
      <c r="FY122" s="12"/>
      <c r="FZ122" s="12"/>
      <c r="GA122" s="12"/>
      <c r="GB122" s="12"/>
      <c r="GC122" s="12"/>
      <c r="GD122" s="12"/>
      <c r="GE122" s="12"/>
      <c r="GF122" s="12"/>
      <c r="GG122" s="12"/>
      <c r="GH122" s="12"/>
      <c r="GI122" s="12"/>
      <c r="GJ122" s="12"/>
      <c r="GK122" s="12"/>
      <c r="GL122" s="12"/>
      <c r="GM122" s="12"/>
      <c r="GN122" s="12"/>
      <c r="GO122" s="12"/>
      <c r="GP122" s="12"/>
      <c r="GQ122" s="12"/>
      <c r="GR122" s="12"/>
      <c r="GS122" s="12"/>
      <c r="GT122" s="12"/>
      <c r="GU122" s="12"/>
      <c r="GV122" s="12"/>
      <c r="GW122" s="12"/>
      <c r="GX122" s="12"/>
      <c r="GY122" s="12"/>
    </row>
    <row r="123" s="5" customFormat="1" spans="1:207">
      <c r="A123" s="137"/>
      <c r="B123" s="123"/>
      <c r="C123" s="141"/>
      <c r="D123" s="12"/>
      <c r="E123" s="12"/>
      <c r="F123" s="12"/>
      <c r="G123" s="12"/>
      <c r="H123" s="154"/>
      <c r="I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 s="12"/>
      <c r="DH123" s="12"/>
      <c r="DI123" s="12"/>
      <c r="DJ123" s="12"/>
      <c r="DK123" s="12"/>
      <c r="DL123" s="12"/>
      <c r="DM123" s="12"/>
      <c r="DN123" s="12"/>
      <c r="DO123" s="12"/>
      <c r="DP123" s="12"/>
      <c r="DQ123" s="12"/>
      <c r="DR123" s="12"/>
      <c r="DS123" s="12"/>
      <c r="DT123" s="12"/>
      <c r="DU123" s="12"/>
      <c r="DV123" s="12"/>
      <c r="DW123" s="12"/>
      <c r="DX123" s="12"/>
      <c r="DY123" s="12"/>
      <c r="DZ123" s="12"/>
      <c r="EA123" s="12"/>
      <c r="EB123" s="12"/>
      <c r="EC123" s="12"/>
      <c r="ED123" s="12"/>
      <c r="EE123" s="12"/>
      <c r="EF123" s="12"/>
      <c r="EG123" s="12"/>
      <c r="EH123" s="12"/>
      <c r="EI123" s="12"/>
      <c r="EJ123" s="12"/>
      <c r="EK123" s="12"/>
      <c r="EL123" s="12"/>
      <c r="EM123" s="12"/>
      <c r="EN123" s="12"/>
      <c r="EO123" s="12"/>
      <c r="EP123" s="12"/>
      <c r="EQ123" s="12"/>
      <c r="ER123" s="12"/>
      <c r="ES123" s="12"/>
      <c r="ET123" s="12"/>
      <c r="EU123" s="12"/>
      <c r="EV123" s="12"/>
      <c r="EW123" s="12"/>
      <c r="EX123" s="12"/>
      <c r="EY123" s="12"/>
      <c r="EZ123" s="12"/>
      <c r="FA123" s="12"/>
      <c r="FB123" s="12"/>
      <c r="FC123" s="12"/>
      <c r="FD123" s="12"/>
      <c r="FE123" s="12"/>
      <c r="FF123" s="12"/>
      <c r="FG123" s="12"/>
      <c r="FH123" s="12"/>
      <c r="FI123" s="12"/>
      <c r="FJ123" s="12"/>
      <c r="FK123" s="12"/>
      <c r="FL123" s="12"/>
      <c r="FM123" s="12"/>
      <c r="FN123" s="12"/>
      <c r="FO123" s="12"/>
      <c r="FP123" s="12"/>
      <c r="FQ123" s="12"/>
      <c r="FR123" s="12"/>
      <c r="FS123" s="12"/>
      <c r="FT123" s="12"/>
      <c r="FU123" s="12"/>
      <c r="FV123" s="12"/>
      <c r="FW123" s="12"/>
      <c r="FX123" s="12"/>
      <c r="FY123" s="12"/>
      <c r="FZ123" s="12"/>
      <c r="GA123" s="12"/>
      <c r="GB123" s="12"/>
      <c r="GC123" s="12"/>
      <c r="GD123" s="12"/>
      <c r="GE123" s="12"/>
      <c r="GF123" s="12"/>
      <c r="GG123" s="12"/>
      <c r="GH123" s="12"/>
      <c r="GI123" s="12"/>
      <c r="GJ123" s="12"/>
      <c r="GK123" s="12"/>
      <c r="GL123" s="12"/>
      <c r="GM123" s="12"/>
      <c r="GN123" s="12"/>
      <c r="GO123" s="12"/>
      <c r="GP123" s="12"/>
      <c r="GQ123" s="12"/>
      <c r="GR123" s="12"/>
      <c r="GS123" s="12"/>
      <c r="GT123" s="12"/>
      <c r="GU123" s="12"/>
      <c r="GV123" s="12"/>
      <c r="GW123" s="12"/>
      <c r="GX123" s="12"/>
      <c r="GY123" s="12"/>
    </row>
    <row r="124" s="5" customFormat="1" spans="1:207">
      <c r="A124" s="137"/>
      <c r="B124" s="123"/>
      <c r="C124" s="141"/>
      <c r="D124" s="12"/>
      <c r="E124" s="12"/>
      <c r="F124" s="12"/>
      <c r="G124" s="12"/>
      <c r="H124" s="154"/>
      <c r="I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 s="12"/>
      <c r="DH124" s="12"/>
      <c r="DI124" s="12"/>
      <c r="DJ124" s="12"/>
      <c r="DK124" s="12"/>
      <c r="DL124" s="12"/>
      <c r="DM124" s="12"/>
      <c r="DN124" s="12"/>
      <c r="DO124" s="12"/>
      <c r="DP124" s="12"/>
      <c r="DQ124" s="12"/>
      <c r="DR124" s="12"/>
      <c r="DS124" s="12"/>
      <c r="DT124" s="12"/>
      <c r="DU124" s="12"/>
      <c r="DV124" s="12"/>
      <c r="DW124" s="12"/>
      <c r="DX124" s="12"/>
      <c r="DY124" s="12"/>
      <c r="DZ124" s="12"/>
      <c r="EA124" s="12"/>
      <c r="EB124" s="12"/>
      <c r="EC124" s="12"/>
      <c r="ED124" s="12"/>
      <c r="EE124" s="12"/>
      <c r="EF124" s="12"/>
      <c r="EG124" s="12"/>
      <c r="EH124" s="12"/>
      <c r="EI124" s="12"/>
      <c r="EJ124" s="12"/>
      <c r="EK124" s="12"/>
      <c r="EL124" s="12"/>
      <c r="EM124" s="12"/>
      <c r="EN124" s="12"/>
      <c r="EO124" s="12"/>
      <c r="EP124" s="12"/>
      <c r="EQ124" s="12"/>
      <c r="ER124" s="12"/>
      <c r="ES124" s="12"/>
      <c r="ET124" s="12"/>
      <c r="EU124" s="12"/>
      <c r="EV124" s="12"/>
      <c r="EW124" s="12"/>
      <c r="EX124" s="12"/>
      <c r="EY124" s="12"/>
      <c r="EZ124" s="12"/>
      <c r="FA124" s="12"/>
      <c r="FB124" s="12"/>
      <c r="FC124" s="12"/>
      <c r="FD124" s="12"/>
      <c r="FE124" s="12"/>
      <c r="FF124" s="12"/>
      <c r="FG124" s="12"/>
      <c r="FH124" s="12"/>
      <c r="FI124" s="12"/>
      <c r="FJ124" s="12"/>
      <c r="FK124" s="12"/>
      <c r="FL124" s="12"/>
      <c r="FM124" s="12"/>
      <c r="FN124" s="12"/>
      <c r="FO124" s="12"/>
      <c r="FP124" s="12"/>
      <c r="FQ124" s="12"/>
      <c r="FR124" s="12"/>
      <c r="FS124" s="12"/>
      <c r="FT124" s="12"/>
      <c r="FU124" s="12"/>
      <c r="FV124" s="12"/>
      <c r="FW124" s="12"/>
      <c r="FX124" s="12"/>
      <c r="FY124" s="12"/>
      <c r="FZ124" s="12"/>
      <c r="GA124" s="12"/>
      <c r="GB124" s="12"/>
      <c r="GC124" s="12"/>
      <c r="GD124" s="12"/>
      <c r="GE124" s="12"/>
      <c r="GF124" s="12"/>
      <c r="GG124" s="12"/>
      <c r="GH124" s="12"/>
      <c r="GI124" s="12"/>
      <c r="GJ124" s="12"/>
      <c r="GK124" s="12"/>
      <c r="GL124" s="12"/>
      <c r="GM124" s="12"/>
      <c r="GN124" s="12"/>
      <c r="GO124" s="12"/>
      <c r="GP124" s="12"/>
      <c r="GQ124" s="12"/>
      <c r="GR124" s="12"/>
      <c r="GS124" s="12"/>
      <c r="GT124" s="12"/>
      <c r="GU124" s="12"/>
      <c r="GV124" s="12"/>
      <c r="GW124" s="12"/>
      <c r="GX124" s="12"/>
      <c r="GY124" s="12"/>
    </row>
    <row r="125" s="5" customFormat="1" spans="1:207">
      <c r="A125" s="137"/>
      <c r="B125" s="123"/>
      <c r="C125" s="141"/>
      <c r="D125" s="12"/>
      <c r="E125" s="12"/>
      <c r="F125" s="12"/>
      <c r="G125" s="12"/>
      <c r="H125" s="154"/>
      <c r="I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</row>
    <row r="126" s="5" customFormat="1" spans="1:207">
      <c r="A126" s="137"/>
      <c r="B126" s="123"/>
      <c r="C126" s="141"/>
      <c r="D126" s="12"/>
      <c r="E126" s="12"/>
      <c r="F126" s="12"/>
      <c r="G126" s="12"/>
      <c r="H126" s="154"/>
      <c r="I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 s="12"/>
      <c r="DH126" s="12"/>
      <c r="DI126" s="12"/>
      <c r="DJ126" s="12"/>
      <c r="DK126" s="12"/>
      <c r="DL126" s="12"/>
      <c r="DM126" s="12"/>
      <c r="DN126" s="12"/>
      <c r="DO126" s="12"/>
      <c r="DP126" s="12"/>
      <c r="DQ126" s="12"/>
      <c r="DR126" s="12"/>
      <c r="DS126" s="12"/>
      <c r="DT126" s="12"/>
      <c r="DU126" s="12"/>
      <c r="DV126" s="12"/>
      <c r="DW126" s="12"/>
      <c r="DX126" s="12"/>
      <c r="DY126" s="12"/>
      <c r="DZ126" s="12"/>
      <c r="EA126" s="12"/>
      <c r="EB126" s="12"/>
      <c r="EC126" s="12"/>
      <c r="ED126" s="12"/>
      <c r="EE126" s="12"/>
      <c r="EF126" s="12"/>
      <c r="EG126" s="12"/>
      <c r="EH126" s="12"/>
      <c r="EI126" s="12"/>
      <c r="EJ126" s="12"/>
      <c r="EK126" s="12"/>
      <c r="EL126" s="12"/>
      <c r="EM126" s="12"/>
      <c r="EN126" s="12"/>
      <c r="EO126" s="12"/>
      <c r="EP126" s="12"/>
      <c r="EQ126" s="12"/>
      <c r="ER126" s="12"/>
      <c r="ES126" s="12"/>
      <c r="ET126" s="12"/>
      <c r="EU126" s="12"/>
      <c r="EV126" s="12"/>
      <c r="EW126" s="12"/>
      <c r="EX126" s="12"/>
      <c r="EY126" s="12"/>
      <c r="EZ126" s="12"/>
      <c r="FA126" s="12"/>
      <c r="FB126" s="12"/>
      <c r="FC126" s="12"/>
      <c r="FD126" s="12"/>
      <c r="FE126" s="12"/>
      <c r="FF126" s="12"/>
      <c r="FG126" s="12"/>
      <c r="FH126" s="12"/>
      <c r="FI126" s="12"/>
      <c r="FJ126" s="12"/>
      <c r="FK126" s="12"/>
      <c r="FL126" s="12"/>
      <c r="FM126" s="12"/>
      <c r="FN126" s="12"/>
      <c r="FO126" s="12"/>
      <c r="FP126" s="12"/>
      <c r="FQ126" s="12"/>
      <c r="FR126" s="12"/>
      <c r="FS126" s="12"/>
      <c r="FT126" s="12"/>
      <c r="FU126" s="12"/>
      <c r="FV126" s="12"/>
      <c r="FW126" s="12"/>
      <c r="FX126" s="12"/>
      <c r="FY126" s="12"/>
      <c r="FZ126" s="12"/>
      <c r="GA126" s="12"/>
      <c r="GB126" s="12"/>
      <c r="GC126" s="12"/>
      <c r="GD126" s="12"/>
      <c r="GE126" s="12"/>
      <c r="GF126" s="12"/>
      <c r="GG126" s="12"/>
      <c r="GH126" s="12"/>
      <c r="GI126" s="12"/>
      <c r="GJ126" s="12"/>
      <c r="GK126" s="12"/>
      <c r="GL126" s="12"/>
      <c r="GM126" s="12"/>
      <c r="GN126" s="12"/>
      <c r="GO126" s="12"/>
      <c r="GP126" s="12"/>
      <c r="GQ126" s="12"/>
      <c r="GR126" s="12"/>
      <c r="GS126" s="12"/>
      <c r="GT126" s="12"/>
      <c r="GU126" s="12"/>
      <c r="GV126" s="12"/>
      <c r="GW126" s="12"/>
      <c r="GX126" s="12"/>
      <c r="GY126" s="12"/>
    </row>
    <row r="127" s="5" customFormat="1" spans="1:207">
      <c r="A127" s="137"/>
      <c r="B127" s="123"/>
      <c r="C127" s="141"/>
      <c r="D127" s="12"/>
      <c r="E127" s="12"/>
      <c r="F127" s="12"/>
      <c r="G127" s="12"/>
      <c r="H127" s="154"/>
      <c r="I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</row>
    <row r="128" s="5" customFormat="1" spans="1:207">
      <c r="A128" s="137"/>
      <c r="B128" s="123"/>
      <c r="C128" s="141"/>
      <c r="D128" s="12"/>
      <c r="E128" s="12"/>
      <c r="F128" s="12"/>
      <c r="G128" s="12"/>
      <c r="H128" s="154"/>
      <c r="I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/>
      <c r="GK128" s="12"/>
      <c r="GL128" s="12"/>
      <c r="GM128" s="12"/>
      <c r="GN128" s="12"/>
      <c r="GO128" s="12"/>
      <c r="GP128" s="12"/>
      <c r="GQ128" s="12"/>
      <c r="GR128" s="12"/>
      <c r="GS128" s="12"/>
      <c r="GT128" s="12"/>
      <c r="GU128" s="12"/>
      <c r="GV128" s="12"/>
      <c r="GW128" s="12"/>
      <c r="GX128" s="12"/>
      <c r="GY128" s="12"/>
    </row>
    <row r="129" s="5" customFormat="1" spans="1:207">
      <c r="A129" s="137"/>
      <c r="B129" s="123"/>
      <c r="C129" s="141"/>
      <c r="D129" s="12"/>
      <c r="E129" s="12"/>
      <c r="F129" s="12"/>
      <c r="G129" s="12"/>
      <c r="H129" s="154"/>
      <c r="I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2"/>
      <c r="GK129" s="12"/>
      <c r="GL129" s="12"/>
      <c r="GM129" s="12"/>
      <c r="GN129" s="12"/>
      <c r="GO129" s="12"/>
      <c r="GP129" s="12"/>
      <c r="GQ129" s="12"/>
      <c r="GR129" s="12"/>
      <c r="GS129" s="12"/>
      <c r="GT129" s="12"/>
      <c r="GU129" s="12"/>
      <c r="GV129" s="12"/>
      <c r="GW129" s="12"/>
      <c r="GX129" s="12"/>
      <c r="GY129" s="12"/>
    </row>
    <row r="130" s="5" customFormat="1" spans="1:207">
      <c r="A130" s="137"/>
      <c r="B130" s="123"/>
      <c r="C130" s="141"/>
      <c r="D130" s="12"/>
      <c r="E130" s="12"/>
      <c r="F130" s="12"/>
      <c r="G130" s="12"/>
      <c r="H130" s="154"/>
      <c r="I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 s="12"/>
      <c r="DH130" s="12"/>
      <c r="DI130" s="12"/>
      <c r="DJ130" s="12"/>
      <c r="DK130" s="12"/>
      <c r="DL130" s="12"/>
      <c r="DM130" s="12"/>
      <c r="DN130" s="12"/>
      <c r="DO130" s="12"/>
      <c r="DP130" s="12"/>
      <c r="DQ130" s="12"/>
      <c r="DR130" s="12"/>
      <c r="DS130" s="12"/>
      <c r="DT130" s="12"/>
      <c r="DU130" s="12"/>
      <c r="DV130" s="12"/>
      <c r="DW130" s="12"/>
      <c r="DX130" s="12"/>
      <c r="DY130" s="12"/>
      <c r="DZ130" s="12"/>
      <c r="EA130" s="12"/>
      <c r="EB130" s="12"/>
      <c r="EC130" s="12"/>
      <c r="ED130" s="12"/>
      <c r="EE130" s="12"/>
      <c r="EF130" s="12"/>
      <c r="EG130" s="12"/>
      <c r="EH130" s="12"/>
      <c r="EI130" s="12"/>
      <c r="EJ130" s="12"/>
      <c r="EK130" s="12"/>
      <c r="EL130" s="12"/>
      <c r="EM130" s="12"/>
      <c r="EN130" s="12"/>
      <c r="EO130" s="12"/>
      <c r="EP130" s="12"/>
      <c r="EQ130" s="12"/>
      <c r="ER130" s="12"/>
      <c r="ES130" s="12"/>
      <c r="ET130" s="12"/>
      <c r="EU130" s="12"/>
      <c r="EV130" s="12"/>
      <c r="EW130" s="12"/>
      <c r="EX130" s="12"/>
      <c r="EY130" s="12"/>
      <c r="EZ130" s="12"/>
      <c r="FA130" s="12"/>
      <c r="FB130" s="12"/>
      <c r="FC130" s="12"/>
      <c r="FD130" s="12"/>
      <c r="FE130" s="12"/>
      <c r="FF130" s="12"/>
      <c r="FG130" s="12"/>
      <c r="FH130" s="12"/>
      <c r="FI130" s="12"/>
      <c r="FJ130" s="12"/>
      <c r="FK130" s="12"/>
      <c r="FL130" s="12"/>
      <c r="FM130" s="12"/>
      <c r="FN130" s="12"/>
      <c r="FO130" s="12"/>
      <c r="FP130" s="12"/>
      <c r="FQ130" s="12"/>
      <c r="FR130" s="12"/>
      <c r="FS130" s="12"/>
      <c r="FT130" s="12"/>
      <c r="FU130" s="12"/>
      <c r="FV130" s="12"/>
      <c r="FW130" s="12"/>
      <c r="FX130" s="12"/>
      <c r="FY130" s="12"/>
      <c r="FZ130" s="12"/>
      <c r="GA130" s="12"/>
      <c r="GB130" s="12"/>
      <c r="GC130" s="12"/>
      <c r="GD130" s="12"/>
      <c r="GE130" s="12"/>
      <c r="GF130" s="12"/>
      <c r="GG130" s="12"/>
      <c r="GH130" s="12"/>
      <c r="GI130" s="12"/>
      <c r="GJ130" s="12"/>
      <c r="GK130" s="12"/>
      <c r="GL130" s="12"/>
      <c r="GM130" s="12"/>
      <c r="GN130" s="12"/>
      <c r="GO130" s="12"/>
      <c r="GP130" s="12"/>
      <c r="GQ130" s="12"/>
      <c r="GR130" s="12"/>
      <c r="GS130" s="12"/>
      <c r="GT130" s="12"/>
      <c r="GU130" s="12"/>
      <c r="GV130" s="12"/>
      <c r="GW130" s="12"/>
      <c r="GX130" s="12"/>
      <c r="GY130" s="12"/>
    </row>
    <row r="131" s="5" customFormat="1" spans="1:207">
      <c r="A131" s="137"/>
      <c r="B131" s="123"/>
      <c r="C131" s="141"/>
      <c r="D131" s="12"/>
      <c r="E131" s="12"/>
      <c r="F131" s="12"/>
      <c r="G131" s="12"/>
      <c r="H131" s="154"/>
      <c r="I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 s="12"/>
      <c r="DH131" s="12"/>
      <c r="DI131" s="12"/>
      <c r="DJ131" s="12"/>
      <c r="DK131" s="12"/>
      <c r="DL131" s="12"/>
      <c r="DM131" s="12"/>
      <c r="DN131" s="12"/>
      <c r="DO131" s="12"/>
      <c r="DP131" s="12"/>
      <c r="DQ131" s="12"/>
      <c r="DR131" s="12"/>
      <c r="DS131" s="12"/>
      <c r="DT131" s="12"/>
      <c r="DU131" s="12"/>
      <c r="DV131" s="12"/>
      <c r="DW131" s="12"/>
      <c r="DX131" s="12"/>
      <c r="DY131" s="12"/>
      <c r="DZ131" s="12"/>
      <c r="EA131" s="12"/>
      <c r="EB131" s="12"/>
      <c r="EC131" s="12"/>
      <c r="ED131" s="12"/>
      <c r="EE131" s="12"/>
      <c r="EF131" s="12"/>
      <c r="EG131" s="12"/>
      <c r="EH131" s="12"/>
      <c r="EI131" s="12"/>
      <c r="EJ131" s="12"/>
      <c r="EK131" s="12"/>
      <c r="EL131" s="12"/>
      <c r="EM131" s="12"/>
      <c r="EN131" s="12"/>
      <c r="EO131" s="12"/>
      <c r="EP131" s="12"/>
      <c r="EQ131" s="12"/>
      <c r="ER131" s="12"/>
      <c r="ES131" s="12"/>
      <c r="ET131" s="12"/>
      <c r="EU131" s="12"/>
      <c r="EV131" s="12"/>
      <c r="EW131" s="12"/>
      <c r="EX131" s="12"/>
      <c r="EY131" s="12"/>
      <c r="EZ131" s="12"/>
      <c r="FA131" s="12"/>
      <c r="FB131" s="12"/>
      <c r="FC131" s="12"/>
      <c r="FD131" s="12"/>
      <c r="FE131" s="12"/>
      <c r="FF131" s="12"/>
      <c r="FG131" s="12"/>
      <c r="FH131" s="12"/>
      <c r="FI131" s="12"/>
      <c r="FJ131" s="12"/>
      <c r="FK131" s="12"/>
      <c r="FL131" s="12"/>
      <c r="FM131" s="12"/>
      <c r="FN131" s="12"/>
      <c r="FO131" s="12"/>
      <c r="FP131" s="12"/>
      <c r="FQ131" s="12"/>
      <c r="FR131" s="12"/>
      <c r="FS131" s="12"/>
      <c r="FT131" s="12"/>
      <c r="FU131" s="12"/>
      <c r="FV131" s="12"/>
      <c r="FW131" s="12"/>
      <c r="FX131" s="12"/>
      <c r="FY131" s="12"/>
      <c r="FZ131" s="12"/>
      <c r="GA131" s="12"/>
      <c r="GB131" s="12"/>
      <c r="GC131" s="12"/>
      <c r="GD131" s="12"/>
      <c r="GE131" s="12"/>
      <c r="GF131" s="12"/>
      <c r="GG131" s="12"/>
      <c r="GH131" s="12"/>
      <c r="GI131" s="12"/>
      <c r="GJ131" s="12"/>
      <c r="GK131" s="12"/>
      <c r="GL131" s="12"/>
      <c r="GM131" s="12"/>
      <c r="GN131" s="12"/>
      <c r="GO131" s="12"/>
      <c r="GP131" s="12"/>
      <c r="GQ131" s="12"/>
      <c r="GR131" s="12"/>
      <c r="GS131" s="12"/>
      <c r="GT131" s="12"/>
      <c r="GU131" s="12"/>
      <c r="GV131" s="12"/>
      <c r="GW131" s="12"/>
      <c r="GX131" s="12"/>
      <c r="GY131" s="12"/>
    </row>
    <row r="132" s="5" customFormat="1" spans="1:207">
      <c r="A132" s="137"/>
      <c r="B132" s="123"/>
      <c r="C132" s="141"/>
      <c r="D132" s="12"/>
      <c r="E132" s="12"/>
      <c r="F132" s="12"/>
      <c r="G132" s="12"/>
      <c r="H132" s="154"/>
      <c r="I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 s="12"/>
      <c r="DH132" s="12"/>
      <c r="DI132" s="12"/>
      <c r="DJ132" s="12"/>
      <c r="DK132" s="12"/>
      <c r="DL132" s="12"/>
      <c r="DM132" s="12"/>
      <c r="DN132" s="12"/>
      <c r="DO132" s="12"/>
      <c r="DP132" s="12"/>
      <c r="DQ132" s="12"/>
      <c r="DR132" s="12"/>
      <c r="DS132" s="12"/>
      <c r="DT132" s="12"/>
      <c r="DU132" s="12"/>
      <c r="DV132" s="12"/>
      <c r="DW132" s="12"/>
      <c r="DX132" s="12"/>
      <c r="DY132" s="12"/>
      <c r="DZ132" s="12"/>
      <c r="EA132" s="12"/>
      <c r="EB132" s="12"/>
      <c r="EC132" s="12"/>
      <c r="ED132" s="12"/>
      <c r="EE132" s="12"/>
      <c r="EF132" s="12"/>
      <c r="EG132" s="12"/>
      <c r="EH132" s="12"/>
      <c r="EI132" s="12"/>
      <c r="EJ132" s="12"/>
      <c r="EK132" s="12"/>
      <c r="EL132" s="12"/>
      <c r="EM132" s="12"/>
      <c r="EN132" s="12"/>
      <c r="EO132" s="12"/>
      <c r="EP132" s="12"/>
      <c r="EQ132" s="12"/>
      <c r="ER132" s="12"/>
      <c r="ES132" s="12"/>
      <c r="ET132" s="12"/>
      <c r="EU132" s="12"/>
      <c r="EV132" s="12"/>
      <c r="EW132" s="12"/>
      <c r="EX132" s="12"/>
      <c r="EY132" s="12"/>
      <c r="EZ132" s="12"/>
      <c r="FA132" s="12"/>
      <c r="FB132" s="12"/>
      <c r="FC132" s="12"/>
      <c r="FD132" s="12"/>
      <c r="FE132" s="12"/>
      <c r="FF132" s="12"/>
      <c r="FG132" s="12"/>
      <c r="FH132" s="12"/>
      <c r="FI132" s="12"/>
      <c r="FJ132" s="12"/>
      <c r="FK132" s="12"/>
      <c r="FL132" s="12"/>
      <c r="FM132" s="12"/>
      <c r="FN132" s="12"/>
      <c r="FO132" s="12"/>
      <c r="FP132" s="12"/>
      <c r="FQ132" s="12"/>
      <c r="FR132" s="12"/>
      <c r="FS132" s="12"/>
      <c r="FT132" s="12"/>
      <c r="FU132" s="12"/>
      <c r="FV132" s="12"/>
      <c r="FW132" s="12"/>
      <c r="FX132" s="12"/>
      <c r="FY132" s="12"/>
      <c r="FZ132" s="12"/>
      <c r="GA132" s="12"/>
      <c r="GB132" s="12"/>
      <c r="GC132" s="12"/>
      <c r="GD132" s="12"/>
      <c r="GE132" s="12"/>
      <c r="GF132" s="12"/>
      <c r="GG132" s="12"/>
      <c r="GH132" s="12"/>
      <c r="GI132" s="12"/>
      <c r="GJ132" s="12"/>
      <c r="GK132" s="12"/>
      <c r="GL132" s="12"/>
      <c r="GM132" s="12"/>
      <c r="GN132" s="12"/>
      <c r="GO132" s="12"/>
      <c r="GP132" s="12"/>
      <c r="GQ132" s="12"/>
      <c r="GR132" s="12"/>
      <c r="GS132" s="12"/>
      <c r="GT132" s="12"/>
      <c r="GU132" s="12"/>
      <c r="GV132" s="12"/>
      <c r="GW132" s="12"/>
      <c r="GX132" s="12"/>
      <c r="GY132" s="12"/>
    </row>
    <row r="133" s="5" customFormat="1" spans="1:207">
      <c r="A133" s="137"/>
      <c r="B133" s="123"/>
      <c r="C133" s="141"/>
      <c r="D133" s="12"/>
      <c r="E133" s="12"/>
      <c r="F133" s="12"/>
      <c r="G133" s="12"/>
      <c r="H133" s="154"/>
      <c r="I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 s="12"/>
      <c r="DH133" s="12"/>
      <c r="DI133" s="12"/>
      <c r="DJ133" s="12"/>
      <c r="DK133" s="12"/>
      <c r="DL133" s="12"/>
      <c r="DM133" s="12"/>
      <c r="DN133" s="12"/>
      <c r="DO133" s="12"/>
      <c r="DP133" s="12"/>
      <c r="DQ133" s="12"/>
      <c r="DR133" s="12"/>
      <c r="DS133" s="12"/>
      <c r="DT133" s="12"/>
      <c r="DU133" s="12"/>
      <c r="DV133" s="12"/>
      <c r="DW133" s="12"/>
      <c r="DX133" s="12"/>
      <c r="DY133" s="12"/>
      <c r="DZ133" s="12"/>
      <c r="EA133" s="12"/>
      <c r="EB133" s="12"/>
      <c r="EC133" s="12"/>
      <c r="ED133" s="12"/>
      <c r="EE133" s="12"/>
      <c r="EF133" s="12"/>
      <c r="EG133" s="12"/>
      <c r="EH133" s="12"/>
      <c r="EI133" s="12"/>
      <c r="EJ133" s="12"/>
      <c r="EK133" s="12"/>
      <c r="EL133" s="12"/>
      <c r="EM133" s="12"/>
      <c r="EN133" s="12"/>
      <c r="EO133" s="12"/>
      <c r="EP133" s="12"/>
      <c r="EQ133" s="12"/>
      <c r="ER133" s="12"/>
      <c r="ES133" s="12"/>
      <c r="ET133" s="12"/>
      <c r="EU133" s="12"/>
      <c r="EV133" s="12"/>
      <c r="EW133" s="12"/>
      <c r="EX133" s="12"/>
      <c r="EY133" s="12"/>
      <c r="EZ133" s="12"/>
      <c r="FA133" s="12"/>
      <c r="FB133" s="12"/>
      <c r="FC133" s="12"/>
      <c r="FD133" s="12"/>
      <c r="FE133" s="12"/>
      <c r="FF133" s="12"/>
      <c r="FG133" s="12"/>
      <c r="FH133" s="12"/>
      <c r="FI133" s="12"/>
      <c r="FJ133" s="12"/>
      <c r="FK133" s="12"/>
      <c r="FL133" s="12"/>
      <c r="FM133" s="12"/>
      <c r="FN133" s="12"/>
      <c r="FO133" s="12"/>
      <c r="FP133" s="12"/>
      <c r="FQ133" s="12"/>
      <c r="FR133" s="12"/>
      <c r="FS133" s="12"/>
      <c r="FT133" s="12"/>
      <c r="FU133" s="12"/>
      <c r="FV133" s="12"/>
      <c r="FW133" s="12"/>
      <c r="FX133" s="12"/>
      <c r="FY133" s="12"/>
      <c r="FZ133" s="12"/>
      <c r="GA133" s="12"/>
      <c r="GB133" s="12"/>
      <c r="GC133" s="12"/>
      <c r="GD133" s="12"/>
      <c r="GE133" s="12"/>
      <c r="GF133" s="12"/>
      <c r="GG133" s="12"/>
      <c r="GH133" s="12"/>
      <c r="GI133" s="12"/>
      <c r="GJ133" s="12"/>
      <c r="GK133" s="12"/>
      <c r="GL133" s="12"/>
      <c r="GM133" s="12"/>
      <c r="GN133" s="12"/>
      <c r="GO133" s="12"/>
      <c r="GP133" s="12"/>
      <c r="GQ133" s="12"/>
      <c r="GR133" s="12"/>
      <c r="GS133" s="12"/>
      <c r="GT133" s="12"/>
      <c r="GU133" s="12"/>
      <c r="GV133" s="12"/>
      <c r="GW133" s="12"/>
      <c r="GX133" s="12"/>
      <c r="GY133" s="12"/>
    </row>
    <row r="134" s="5" customFormat="1" spans="1:207">
      <c r="A134" s="137"/>
      <c r="B134" s="123"/>
      <c r="C134" s="141"/>
      <c r="D134" s="12"/>
      <c r="E134" s="12"/>
      <c r="F134" s="12"/>
      <c r="G134" s="12"/>
      <c r="H134" s="154"/>
      <c r="I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</row>
    <row r="135" s="5" customFormat="1" spans="1:207">
      <c r="A135" s="137"/>
      <c r="B135" s="123"/>
      <c r="C135" s="141"/>
      <c r="D135" s="12"/>
      <c r="E135" s="12"/>
      <c r="F135" s="12"/>
      <c r="G135" s="12"/>
      <c r="H135" s="154"/>
      <c r="I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 s="12"/>
      <c r="DH135" s="12"/>
      <c r="DI135" s="12"/>
      <c r="DJ135" s="12"/>
      <c r="DK135" s="12"/>
      <c r="DL135" s="12"/>
      <c r="DM135" s="12"/>
      <c r="DN135" s="12"/>
      <c r="DO135" s="12"/>
      <c r="DP135" s="12"/>
      <c r="DQ135" s="12"/>
      <c r="DR135" s="12"/>
      <c r="DS135" s="12"/>
      <c r="DT135" s="12"/>
      <c r="DU135" s="12"/>
      <c r="DV135" s="12"/>
      <c r="DW135" s="12"/>
      <c r="DX135" s="12"/>
      <c r="DY135" s="12"/>
      <c r="DZ135" s="12"/>
      <c r="EA135" s="12"/>
      <c r="EB135" s="12"/>
      <c r="EC135" s="12"/>
      <c r="ED135" s="12"/>
      <c r="EE135" s="12"/>
      <c r="EF135" s="12"/>
      <c r="EG135" s="12"/>
      <c r="EH135" s="12"/>
      <c r="EI135" s="12"/>
      <c r="EJ135" s="12"/>
      <c r="EK135" s="12"/>
      <c r="EL135" s="12"/>
      <c r="EM135" s="12"/>
      <c r="EN135" s="12"/>
      <c r="EO135" s="12"/>
      <c r="EP135" s="12"/>
      <c r="EQ135" s="12"/>
      <c r="ER135" s="12"/>
      <c r="ES135" s="12"/>
      <c r="ET135" s="12"/>
      <c r="EU135" s="12"/>
      <c r="EV135" s="12"/>
      <c r="EW135" s="12"/>
      <c r="EX135" s="12"/>
      <c r="EY135" s="12"/>
      <c r="EZ135" s="12"/>
      <c r="FA135" s="12"/>
      <c r="FB135" s="12"/>
      <c r="FC135" s="12"/>
      <c r="FD135" s="12"/>
      <c r="FE135" s="12"/>
      <c r="FF135" s="12"/>
      <c r="FG135" s="12"/>
      <c r="FH135" s="12"/>
      <c r="FI135" s="12"/>
      <c r="FJ135" s="12"/>
      <c r="FK135" s="12"/>
      <c r="FL135" s="12"/>
      <c r="FM135" s="12"/>
      <c r="FN135" s="12"/>
      <c r="FO135" s="12"/>
      <c r="FP135" s="12"/>
      <c r="FQ135" s="12"/>
      <c r="FR135" s="12"/>
      <c r="FS135" s="12"/>
      <c r="FT135" s="12"/>
      <c r="FU135" s="12"/>
      <c r="FV135" s="12"/>
      <c r="FW135" s="12"/>
      <c r="FX135" s="12"/>
      <c r="FY135" s="12"/>
      <c r="FZ135" s="12"/>
      <c r="GA135" s="12"/>
      <c r="GB135" s="12"/>
      <c r="GC135" s="12"/>
      <c r="GD135" s="12"/>
      <c r="GE135" s="12"/>
      <c r="GF135" s="12"/>
      <c r="GG135" s="12"/>
      <c r="GH135" s="12"/>
      <c r="GI135" s="12"/>
      <c r="GJ135" s="12"/>
      <c r="GK135" s="12"/>
      <c r="GL135" s="12"/>
      <c r="GM135" s="12"/>
      <c r="GN135" s="12"/>
      <c r="GO135" s="12"/>
      <c r="GP135" s="12"/>
      <c r="GQ135" s="12"/>
      <c r="GR135" s="12"/>
      <c r="GS135" s="12"/>
      <c r="GT135" s="12"/>
      <c r="GU135" s="12"/>
      <c r="GV135" s="12"/>
      <c r="GW135" s="12"/>
      <c r="GX135" s="12"/>
      <c r="GY135" s="12"/>
    </row>
    <row r="136" s="5" customFormat="1" spans="1:207">
      <c r="A136" s="137"/>
      <c r="B136" s="123"/>
      <c r="C136" s="141"/>
      <c r="D136" s="12"/>
      <c r="E136" s="12"/>
      <c r="F136" s="12"/>
      <c r="G136" s="12"/>
      <c r="H136" s="154"/>
      <c r="I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</row>
    <row r="137" s="5" customFormat="1" spans="1:207">
      <c r="A137" s="137"/>
      <c r="B137" s="123"/>
      <c r="C137" s="141"/>
      <c r="D137" s="12"/>
      <c r="E137" s="12"/>
      <c r="F137" s="12"/>
      <c r="G137" s="12"/>
      <c r="H137" s="154"/>
      <c r="I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</row>
    <row r="138" s="5" customFormat="1" spans="1:207">
      <c r="A138" s="137"/>
      <c r="B138" s="123"/>
      <c r="C138" s="141"/>
      <c r="D138" s="12"/>
      <c r="E138" s="12"/>
      <c r="F138" s="12"/>
      <c r="G138" s="12"/>
      <c r="H138" s="154"/>
      <c r="I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 s="12"/>
      <c r="DH138" s="12"/>
      <c r="DI138" s="12"/>
      <c r="DJ138" s="12"/>
      <c r="DK138" s="12"/>
      <c r="DL138" s="12"/>
      <c r="DM138" s="12"/>
      <c r="DN138" s="12"/>
      <c r="DO138" s="12"/>
      <c r="DP138" s="12"/>
      <c r="DQ138" s="12"/>
      <c r="DR138" s="12"/>
      <c r="DS138" s="12"/>
      <c r="DT138" s="12"/>
      <c r="DU138" s="12"/>
      <c r="DV138" s="12"/>
      <c r="DW138" s="12"/>
      <c r="DX138" s="12"/>
      <c r="DY138" s="12"/>
      <c r="DZ138" s="12"/>
      <c r="EA138" s="12"/>
      <c r="EB138" s="12"/>
      <c r="EC138" s="12"/>
      <c r="ED138" s="12"/>
      <c r="EE138" s="12"/>
      <c r="EF138" s="12"/>
      <c r="EG138" s="12"/>
      <c r="EH138" s="12"/>
      <c r="EI138" s="12"/>
      <c r="EJ138" s="12"/>
      <c r="EK138" s="12"/>
      <c r="EL138" s="12"/>
      <c r="EM138" s="12"/>
      <c r="EN138" s="12"/>
      <c r="EO138" s="12"/>
      <c r="EP138" s="12"/>
      <c r="EQ138" s="12"/>
      <c r="ER138" s="12"/>
      <c r="ES138" s="12"/>
      <c r="ET138" s="12"/>
      <c r="EU138" s="12"/>
      <c r="EV138" s="12"/>
      <c r="EW138" s="12"/>
      <c r="EX138" s="12"/>
      <c r="EY138" s="12"/>
      <c r="EZ138" s="12"/>
      <c r="FA138" s="12"/>
      <c r="FB138" s="12"/>
      <c r="FC138" s="12"/>
      <c r="FD138" s="12"/>
      <c r="FE138" s="12"/>
      <c r="FF138" s="12"/>
      <c r="FG138" s="12"/>
      <c r="FH138" s="12"/>
      <c r="FI138" s="12"/>
      <c r="FJ138" s="12"/>
      <c r="FK138" s="12"/>
      <c r="FL138" s="12"/>
      <c r="FM138" s="12"/>
      <c r="FN138" s="12"/>
      <c r="FO138" s="12"/>
      <c r="FP138" s="12"/>
      <c r="FQ138" s="12"/>
      <c r="FR138" s="12"/>
      <c r="FS138" s="12"/>
      <c r="FT138" s="12"/>
      <c r="FU138" s="12"/>
      <c r="FV138" s="12"/>
      <c r="FW138" s="12"/>
      <c r="FX138" s="12"/>
      <c r="FY138" s="12"/>
      <c r="FZ138" s="12"/>
      <c r="GA138" s="12"/>
      <c r="GB138" s="12"/>
      <c r="GC138" s="12"/>
      <c r="GD138" s="12"/>
      <c r="GE138" s="12"/>
      <c r="GF138" s="12"/>
      <c r="GG138" s="12"/>
      <c r="GH138" s="12"/>
      <c r="GI138" s="12"/>
      <c r="GJ138" s="12"/>
      <c r="GK138" s="12"/>
      <c r="GL138" s="12"/>
      <c r="GM138" s="12"/>
      <c r="GN138" s="12"/>
      <c r="GO138" s="12"/>
      <c r="GP138" s="12"/>
      <c r="GQ138" s="12"/>
      <c r="GR138" s="12"/>
      <c r="GS138" s="12"/>
      <c r="GT138" s="12"/>
      <c r="GU138" s="12"/>
      <c r="GV138" s="12"/>
      <c r="GW138" s="12"/>
      <c r="GX138" s="12"/>
      <c r="GY138" s="12"/>
    </row>
    <row r="139" s="5" customFormat="1" spans="1:207">
      <c r="A139" s="137"/>
      <c r="B139" s="123"/>
      <c r="C139" s="141"/>
      <c r="D139" s="12"/>
      <c r="E139" s="12"/>
      <c r="F139" s="12"/>
      <c r="G139" s="12"/>
      <c r="H139" s="154"/>
      <c r="I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</row>
    <row r="140" s="5" customFormat="1" spans="1:207">
      <c r="A140" s="137"/>
      <c r="B140" s="123"/>
      <c r="C140" s="141"/>
      <c r="D140" s="12"/>
      <c r="E140" s="12"/>
      <c r="F140" s="12"/>
      <c r="G140" s="12"/>
      <c r="H140" s="154"/>
      <c r="I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 s="12"/>
      <c r="DH140" s="12"/>
      <c r="DI140" s="12"/>
      <c r="DJ140" s="12"/>
      <c r="DK140" s="12"/>
      <c r="DL140" s="12"/>
      <c r="DM140" s="12"/>
      <c r="DN140" s="12"/>
      <c r="DO140" s="12"/>
      <c r="DP140" s="12"/>
      <c r="DQ140" s="12"/>
      <c r="DR140" s="12"/>
      <c r="DS140" s="12"/>
      <c r="DT140" s="12"/>
      <c r="DU140" s="12"/>
      <c r="DV140" s="12"/>
      <c r="DW140" s="12"/>
      <c r="DX140" s="12"/>
      <c r="DY140" s="12"/>
      <c r="DZ140" s="12"/>
      <c r="EA140" s="12"/>
      <c r="EB140" s="12"/>
      <c r="EC140" s="12"/>
      <c r="ED140" s="12"/>
      <c r="EE140" s="12"/>
      <c r="EF140" s="12"/>
      <c r="EG140" s="12"/>
      <c r="EH140" s="12"/>
      <c r="EI140" s="12"/>
      <c r="EJ140" s="12"/>
      <c r="EK140" s="12"/>
      <c r="EL140" s="12"/>
      <c r="EM140" s="12"/>
      <c r="EN140" s="12"/>
      <c r="EO140" s="12"/>
      <c r="EP140" s="12"/>
      <c r="EQ140" s="12"/>
      <c r="ER140" s="12"/>
      <c r="ES140" s="12"/>
      <c r="ET140" s="12"/>
      <c r="EU140" s="12"/>
      <c r="EV140" s="12"/>
      <c r="EW140" s="12"/>
      <c r="EX140" s="12"/>
      <c r="EY140" s="12"/>
      <c r="EZ140" s="12"/>
      <c r="FA140" s="12"/>
      <c r="FB140" s="12"/>
      <c r="FC140" s="12"/>
      <c r="FD140" s="12"/>
      <c r="FE140" s="12"/>
      <c r="FF140" s="12"/>
      <c r="FG140" s="12"/>
      <c r="FH140" s="12"/>
      <c r="FI140" s="12"/>
      <c r="FJ140" s="12"/>
      <c r="FK140" s="12"/>
      <c r="FL140" s="12"/>
      <c r="FM140" s="12"/>
      <c r="FN140" s="12"/>
      <c r="FO140" s="12"/>
      <c r="FP140" s="12"/>
      <c r="FQ140" s="12"/>
      <c r="FR140" s="12"/>
      <c r="FS140" s="12"/>
      <c r="FT140" s="12"/>
      <c r="FU140" s="12"/>
      <c r="FV140" s="12"/>
      <c r="FW140" s="12"/>
      <c r="FX140" s="12"/>
      <c r="FY140" s="12"/>
      <c r="FZ140" s="12"/>
      <c r="GA140" s="12"/>
      <c r="GB140" s="12"/>
      <c r="GC140" s="12"/>
      <c r="GD140" s="12"/>
      <c r="GE140" s="12"/>
      <c r="GF140" s="12"/>
      <c r="GG140" s="12"/>
      <c r="GH140" s="12"/>
      <c r="GI140" s="12"/>
      <c r="GJ140" s="12"/>
      <c r="GK140" s="12"/>
      <c r="GL140" s="12"/>
      <c r="GM140" s="12"/>
      <c r="GN140" s="12"/>
      <c r="GO140" s="12"/>
      <c r="GP140" s="12"/>
      <c r="GQ140" s="12"/>
      <c r="GR140" s="12"/>
      <c r="GS140" s="12"/>
      <c r="GT140" s="12"/>
      <c r="GU140" s="12"/>
      <c r="GV140" s="12"/>
      <c r="GW140" s="12"/>
      <c r="GX140" s="12"/>
      <c r="GY140" s="12"/>
    </row>
    <row r="141" s="5" customFormat="1" spans="1:207">
      <c r="A141" s="137"/>
      <c r="B141" s="123"/>
      <c r="C141" s="141"/>
      <c r="D141" s="12"/>
      <c r="E141" s="12"/>
      <c r="F141" s="12"/>
      <c r="G141" s="12"/>
      <c r="H141" s="154"/>
      <c r="I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</row>
    <row r="142" s="5" customFormat="1" spans="1:207">
      <c r="A142" s="137"/>
      <c r="B142" s="123"/>
      <c r="C142" s="141"/>
      <c r="D142" s="12"/>
      <c r="E142" s="12"/>
      <c r="F142" s="12"/>
      <c r="G142" s="12"/>
      <c r="H142" s="154"/>
      <c r="I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2"/>
      <c r="GK142" s="12"/>
      <c r="GL142" s="12"/>
      <c r="GM142" s="12"/>
      <c r="GN142" s="12"/>
      <c r="GO142" s="12"/>
      <c r="GP142" s="12"/>
      <c r="GQ142" s="12"/>
      <c r="GR142" s="12"/>
      <c r="GS142" s="12"/>
      <c r="GT142" s="12"/>
      <c r="GU142" s="12"/>
      <c r="GV142" s="12"/>
      <c r="GW142" s="12"/>
      <c r="GX142" s="12"/>
      <c r="GY142" s="12"/>
    </row>
    <row r="143" s="5" customFormat="1" spans="1:207">
      <c r="A143" s="137"/>
      <c r="B143" s="123"/>
      <c r="C143" s="141"/>
      <c r="D143" s="12"/>
      <c r="E143" s="12"/>
      <c r="F143" s="12"/>
      <c r="G143" s="12"/>
      <c r="H143" s="154"/>
      <c r="I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</row>
    <row r="144" s="5" customFormat="1" spans="1:207">
      <c r="A144" s="137"/>
      <c r="B144" s="123"/>
      <c r="C144" s="141"/>
      <c r="D144" s="12"/>
      <c r="E144" s="12"/>
      <c r="F144" s="12"/>
      <c r="G144" s="12"/>
      <c r="H144" s="154"/>
      <c r="I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 s="12"/>
      <c r="DH144" s="12"/>
      <c r="DI144" s="12"/>
      <c r="DJ144" s="12"/>
      <c r="DK144" s="12"/>
      <c r="DL144" s="12"/>
      <c r="DM144" s="12"/>
      <c r="DN144" s="12"/>
      <c r="DO144" s="12"/>
      <c r="DP144" s="12"/>
      <c r="DQ144" s="12"/>
      <c r="DR144" s="12"/>
      <c r="DS144" s="12"/>
      <c r="DT144" s="12"/>
      <c r="DU144" s="12"/>
      <c r="DV144" s="12"/>
      <c r="DW144" s="12"/>
      <c r="DX144" s="12"/>
      <c r="DY144" s="12"/>
      <c r="DZ144" s="12"/>
      <c r="EA144" s="12"/>
      <c r="EB144" s="12"/>
      <c r="EC144" s="12"/>
      <c r="ED144" s="12"/>
      <c r="EE144" s="12"/>
      <c r="EF144" s="12"/>
      <c r="EG144" s="12"/>
      <c r="EH144" s="12"/>
      <c r="EI144" s="12"/>
      <c r="EJ144" s="12"/>
      <c r="EK144" s="12"/>
      <c r="EL144" s="12"/>
      <c r="EM144" s="12"/>
      <c r="EN144" s="12"/>
      <c r="EO144" s="12"/>
      <c r="EP144" s="12"/>
      <c r="EQ144" s="12"/>
      <c r="ER144" s="12"/>
      <c r="ES144" s="12"/>
      <c r="ET144" s="12"/>
      <c r="EU144" s="12"/>
      <c r="EV144" s="12"/>
      <c r="EW144" s="12"/>
      <c r="EX144" s="12"/>
      <c r="EY144" s="12"/>
      <c r="EZ144" s="12"/>
      <c r="FA144" s="12"/>
      <c r="FB144" s="12"/>
      <c r="FC144" s="12"/>
      <c r="FD144" s="12"/>
      <c r="FE144" s="12"/>
      <c r="FF144" s="12"/>
      <c r="FG144" s="12"/>
      <c r="FH144" s="12"/>
      <c r="FI144" s="12"/>
      <c r="FJ144" s="12"/>
      <c r="FK144" s="12"/>
      <c r="FL144" s="12"/>
      <c r="FM144" s="12"/>
      <c r="FN144" s="12"/>
      <c r="FO144" s="12"/>
      <c r="FP144" s="12"/>
      <c r="FQ144" s="12"/>
      <c r="FR144" s="12"/>
      <c r="FS144" s="12"/>
      <c r="FT144" s="12"/>
      <c r="FU144" s="12"/>
      <c r="FV144" s="12"/>
      <c r="FW144" s="12"/>
      <c r="FX144" s="12"/>
      <c r="FY144" s="12"/>
      <c r="FZ144" s="12"/>
      <c r="GA144" s="12"/>
      <c r="GB144" s="12"/>
      <c r="GC144" s="12"/>
      <c r="GD144" s="12"/>
      <c r="GE144" s="12"/>
      <c r="GF144" s="12"/>
      <c r="GG144" s="12"/>
      <c r="GH144" s="12"/>
      <c r="GI144" s="12"/>
      <c r="GJ144" s="12"/>
      <c r="GK144" s="12"/>
      <c r="GL144" s="12"/>
      <c r="GM144" s="12"/>
      <c r="GN144" s="12"/>
      <c r="GO144" s="12"/>
      <c r="GP144" s="12"/>
      <c r="GQ144" s="12"/>
      <c r="GR144" s="12"/>
      <c r="GS144" s="12"/>
      <c r="GT144" s="12"/>
      <c r="GU144" s="12"/>
      <c r="GV144" s="12"/>
      <c r="GW144" s="12"/>
      <c r="GX144" s="12"/>
      <c r="GY144" s="12"/>
    </row>
    <row r="145" s="5" customFormat="1" spans="1:207">
      <c r="A145" s="137"/>
      <c r="B145" s="123"/>
      <c r="C145" s="141"/>
      <c r="D145" s="12"/>
      <c r="E145" s="12"/>
      <c r="F145" s="12"/>
      <c r="G145" s="12"/>
      <c r="H145" s="154"/>
      <c r="I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 s="12"/>
      <c r="DH145" s="12"/>
      <c r="DI145" s="12"/>
      <c r="DJ145" s="12"/>
      <c r="DK145" s="12"/>
      <c r="DL145" s="12"/>
      <c r="DM145" s="12"/>
      <c r="DN145" s="12"/>
      <c r="DO145" s="12"/>
      <c r="DP145" s="12"/>
      <c r="DQ145" s="12"/>
      <c r="DR145" s="12"/>
      <c r="DS145" s="12"/>
      <c r="DT145" s="12"/>
      <c r="DU145" s="12"/>
      <c r="DV145" s="12"/>
      <c r="DW145" s="12"/>
      <c r="DX145" s="12"/>
      <c r="DY145" s="12"/>
      <c r="DZ145" s="12"/>
      <c r="EA145" s="12"/>
      <c r="EB145" s="12"/>
      <c r="EC145" s="12"/>
      <c r="ED145" s="12"/>
      <c r="EE145" s="12"/>
      <c r="EF145" s="12"/>
      <c r="EG145" s="12"/>
      <c r="EH145" s="12"/>
      <c r="EI145" s="12"/>
      <c r="EJ145" s="12"/>
      <c r="EK145" s="12"/>
      <c r="EL145" s="12"/>
      <c r="EM145" s="12"/>
      <c r="EN145" s="12"/>
      <c r="EO145" s="12"/>
      <c r="EP145" s="12"/>
      <c r="EQ145" s="12"/>
      <c r="ER145" s="12"/>
      <c r="ES145" s="12"/>
      <c r="ET145" s="12"/>
      <c r="EU145" s="12"/>
      <c r="EV145" s="12"/>
      <c r="EW145" s="12"/>
      <c r="EX145" s="12"/>
      <c r="EY145" s="12"/>
      <c r="EZ145" s="12"/>
      <c r="FA145" s="12"/>
      <c r="FB145" s="12"/>
      <c r="FC145" s="12"/>
      <c r="FD145" s="12"/>
      <c r="FE145" s="12"/>
      <c r="FF145" s="12"/>
      <c r="FG145" s="12"/>
      <c r="FH145" s="12"/>
      <c r="FI145" s="12"/>
      <c r="FJ145" s="12"/>
      <c r="FK145" s="12"/>
      <c r="FL145" s="12"/>
      <c r="FM145" s="12"/>
      <c r="FN145" s="12"/>
      <c r="FO145" s="12"/>
      <c r="FP145" s="12"/>
      <c r="FQ145" s="12"/>
      <c r="FR145" s="12"/>
      <c r="FS145" s="12"/>
      <c r="FT145" s="12"/>
      <c r="FU145" s="12"/>
      <c r="FV145" s="12"/>
      <c r="FW145" s="12"/>
      <c r="FX145" s="12"/>
      <c r="FY145" s="12"/>
      <c r="FZ145" s="12"/>
      <c r="GA145" s="12"/>
      <c r="GB145" s="12"/>
      <c r="GC145" s="12"/>
      <c r="GD145" s="12"/>
      <c r="GE145" s="12"/>
      <c r="GF145" s="12"/>
      <c r="GG145" s="12"/>
      <c r="GH145" s="12"/>
      <c r="GI145" s="12"/>
      <c r="GJ145" s="12"/>
      <c r="GK145" s="12"/>
      <c r="GL145" s="12"/>
      <c r="GM145" s="12"/>
      <c r="GN145" s="12"/>
      <c r="GO145" s="12"/>
      <c r="GP145" s="12"/>
      <c r="GQ145" s="12"/>
      <c r="GR145" s="12"/>
      <c r="GS145" s="12"/>
      <c r="GT145" s="12"/>
      <c r="GU145" s="12"/>
      <c r="GV145" s="12"/>
      <c r="GW145" s="12"/>
      <c r="GX145" s="12"/>
      <c r="GY145" s="12"/>
    </row>
    <row r="146" s="5" customFormat="1" spans="1:207">
      <c r="A146" s="137"/>
      <c r="B146" s="123"/>
      <c r="C146" s="141"/>
      <c r="D146" s="12"/>
      <c r="E146" s="12"/>
      <c r="F146" s="12"/>
      <c r="G146" s="12"/>
      <c r="H146" s="154"/>
      <c r="I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 s="12"/>
      <c r="DH146" s="12"/>
      <c r="DI146" s="12"/>
      <c r="DJ146" s="12"/>
      <c r="DK146" s="12"/>
      <c r="DL146" s="12"/>
      <c r="DM146" s="12"/>
      <c r="DN146" s="12"/>
      <c r="DO146" s="12"/>
      <c r="DP146" s="12"/>
      <c r="DQ146" s="12"/>
      <c r="DR146" s="12"/>
      <c r="DS146" s="12"/>
      <c r="DT146" s="12"/>
      <c r="DU146" s="12"/>
      <c r="DV146" s="12"/>
      <c r="DW146" s="12"/>
      <c r="DX146" s="12"/>
      <c r="DY146" s="12"/>
      <c r="DZ146" s="12"/>
      <c r="EA146" s="12"/>
      <c r="EB146" s="12"/>
      <c r="EC146" s="12"/>
      <c r="ED146" s="12"/>
      <c r="EE146" s="12"/>
      <c r="EF146" s="12"/>
      <c r="EG146" s="12"/>
      <c r="EH146" s="12"/>
      <c r="EI146" s="12"/>
      <c r="EJ146" s="12"/>
      <c r="EK146" s="12"/>
      <c r="EL146" s="12"/>
      <c r="EM146" s="12"/>
      <c r="EN146" s="12"/>
      <c r="EO146" s="12"/>
      <c r="EP146" s="12"/>
      <c r="EQ146" s="12"/>
      <c r="ER146" s="12"/>
      <c r="ES146" s="12"/>
      <c r="ET146" s="12"/>
      <c r="EU146" s="12"/>
      <c r="EV146" s="12"/>
      <c r="EW146" s="12"/>
      <c r="EX146" s="12"/>
      <c r="EY146" s="12"/>
      <c r="EZ146" s="12"/>
      <c r="FA146" s="12"/>
      <c r="FB146" s="12"/>
      <c r="FC146" s="12"/>
      <c r="FD146" s="12"/>
      <c r="FE146" s="12"/>
      <c r="FF146" s="12"/>
      <c r="FG146" s="12"/>
      <c r="FH146" s="12"/>
      <c r="FI146" s="12"/>
      <c r="FJ146" s="12"/>
      <c r="FK146" s="12"/>
      <c r="FL146" s="12"/>
      <c r="FM146" s="12"/>
      <c r="FN146" s="12"/>
      <c r="FO146" s="12"/>
      <c r="FP146" s="12"/>
      <c r="FQ146" s="12"/>
      <c r="FR146" s="12"/>
      <c r="FS146" s="12"/>
      <c r="FT146" s="12"/>
      <c r="FU146" s="12"/>
      <c r="FV146" s="12"/>
      <c r="FW146" s="12"/>
      <c r="FX146" s="12"/>
      <c r="FY146" s="12"/>
      <c r="FZ146" s="12"/>
      <c r="GA146" s="12"/>
      <c r="GB146" s="12"/>
      <c r="GC146" s="12"/>
      <c r="GD146" s="12"/>
      <c r="GE146" s="12"/>
      <c r="GF146" s="12"/>
      <c r="GG146" s="12"/>
      <c r="GH146" s="12"/>
      <c r="GI146" s="12"/>
      <c r="GJ146" s="12"/>
      <c r="GK146" s="12"/>
      <c r="GL146" s="12"/>
      <c r="GM146" s="12"/>
      <c r="GN146" s="12"/>
      <c r="GO146" s="12"/>
      <c r="GP146" s="12"/>
      <c r="GQ146" s="12"/>
      <c r="GR146" s="12"/>
      <c r="GS146" s="12"/>
      <c r="GT146" s="12"/>
      <c r="GU146" s="12"/>
      <c r="GV146" s="12"/>
      <c r="GW146" s="12"/>
      <c r="GX146" s="12"/>
      <c r="GY146" s="12"/>
    </row>
    <row r="147" s="5" customFormat="1" spans="1:207">
      <c r="A147" s="137"/>
      <c r="B147" s="123"/>
      <c r="C147" s="141"/>
      <c r="D147" s="12"/>
      <c r="E147" s="12"/>
      <c r="F147" s="12"/>
      <c r="G147" s="12"/>
      <c r="H147" s="154"/>
      <c r="I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 s="12"/>
      <c r="DH147" s="12"/>
      <c r="DI147" s="12"/>
      <c r="DJ147" s="12"/>
      <c r="DK147" s="12"/>
      <c r="DL147" s="12"/>
      <c r="DM147" s="12"/>
      <c r="DN147" s="12"/>
      <c r="DO147" s="12"/>
      <c r="DP147" s="12"/>
      <c r="DQ147" s="12"/>
      <c r="DR147" s="12"/>
      <c r="DS147" s="12"/>
      <c r="DT147" s="12"/>
      <c r="DU147" s="12"/>
      <c r="DV147" s="12"/>
      <c r="DW147" s="12"/>
      <c r="DX147" s="12"/>
      <c r="DY147" s="12"/>
      <c r="DZ147" s="12"/>
      <c r="EA147" s="12"/>
      <c r="EB147" s="12"/>
      <c r="EC147" s="12"/>
      <c r="ED147" s="12"/>
      <c r="EE147" s="12"/>
      <c r="EF147" s="12"/>
      <c r="EG147" s="12"/>
      <c r="EH147" s="12"/>
      <c r="EI147" s="12"/>
      <c r="EJ147" s="12"/>
      <c r="EK147" s="12"/>
      <c r="EL147" s="12"/>
      <c r="EM147" s="12"/>
      <c r="EN147" s="12"/>
      <c r="EO147" s="12"/>
      <c r="EP147" s="12"/>
      <c r="EQ147" s="12"/>
      <c r="ER147" s="12"/>
      <c r="ES147" s="12"/>
      <c r="ET147" s="12"/>
      <c r="EU147" s="12"/>
      <c r="EV147" s="12"/>
      <c r="EW147" s="12"/>
      <c r="EX147" s="12"/>
      <c r="EY147" s="12"/>
      <c r="EZ147" s="12"/>
      <c r="FA147" s="12"/>
      <c r="FB147" s="12"/>
      <c r="FC147" s="12"/>
      <c r="FD147" s="12"/>
      <c r="FE147" s="12"/>
      <c r="FF147" s="12"/>
      <c r="FG147" s="12"/>
      <c r="FH147" s="12"/>
      <c r="FI147" s="12"/>
      <c r="FJ147" s="12"/>
      <c r="FK147" s="12"/>
      <c r="FL147" s="12"/>
      <c r="FM147" s="12"/>
      <c r="FN147" s="12"/>
      <c r="FO147" s="12"/>
      <c r="FP147" s="12"/>
      <c r="FQ147" s="12"/>
      <c r="FR147" s="12"/>
      <c r="FS147" s="12"/>
      <c r="FT147" s="12"/>
      <c r="FU147" s="12"/>
      <c r="FV147" s="12"/>
      <c r="FW147" s="12"/>
      <c r="FX147" s="12"/>
      <c r="FY147" s="12"/>
      <c r="FZ147" s="12"/>
      <c r="GA147" s="12"/>
      <c r="GB147" s="12"/>
      <c r="GC147" s="12"/>
      <c r="GD147" s="12"/>
      <c r="GE147" s="12"/>
      <c r="GF147" s="12"/>
      <c r="GG147" s="12"/>
      <c r="GH147" s="12"/>
      <c r="GI147" s="12"/>
      <c r="GJ147" s="12"/>
      <c r="GK147" s="12"/>
      <c r="GL147" s="12"/>
      <c r="GM147" s="12"/>
      <c r="GN147" s="12"/>
      <c r="GO147" s="12"/>
      <c r="GP147" s="12"/>
      <c r="GQ147" s="12"/>
      <c r="GR147" s="12"/>
      <c r="GS147" s="12"/>
      <c r="GT147" s="12"/>
      <c r="GU147" s="12"/>
      <c r="GV147" s="12"/>
      <c r="GW147" s="12"/>
      <c r="GX147" s="12"/>
      <c r="GY147" s="12"/>
    </row>
    <row r="148" s="5" customFormat="1" spans="1:207">
      <c r="A148" s="137"/>
      <c r="B148" s="123"/>
      <c r="C148" s="141"/>
      <c r="D148" s="12"/>
      <c r="E148" s="12"/>
      <c r="F148" s="12"/>
      <c r="G148" s="12"/>
      <c r="H148" s="154"/>
      <c r="I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 s="12"/>
      <c r="DH148" s="12"/>
      <c r="DI148" s="12"/>
      <c r="DJ148" s="12"/>
      <c r="DK148" s="12"/>
      <c r="DL148" s="12"/>
      <c r="DM148" s="12"/>
      <c r="DN148" s="12"/>
      <c r="DO148" s="12"/>
      <c r="DP148" s="12"/>
      <c r="DQ148" s="12"/>
      <c r="DR148" s="12"/>
      <c r="DS148" s="12"/>
      <c r="DT148" s="12"/>
      <c r="DU148" s="12"/>
      <c r="DV148" s="12"/>
      <c r="DW148" s="12"/>
      <c r="DX148" s="12"/>
      <c r="DY148" s="12"/>
      <c r="DZ148" s="12"/>
      <c r="EA148" s="12"/>
      <c r="EB148" s="12"/>
      <c r="EC148" s="12"/>
      <c r="ED148" s="12"/>
      <c r="EE148" s="12"/>
      <c r="EF148" s="12"/>
      <c r="EG148" s="12"/>
      <c r="EH148" s="12"/>
      <c r="EI148" s="12"/>
      <c r="EJ148" s="12"/>
      <c r="EK148" s="12"/>
      <c r="EL148" s="12"/>
      <c r="EM148" s="12"/>
      <c r="EN148" s="12"/>
      <c r="EO148" s="12"/>
      <c r="EP148" s="12"/>
      <c r="EQ148" s="12"/>
      <c r="ER148" s="12"/>
      <c r="ES148" s="12"/>
      <c r="ET148" s="12"/>
      <c r="EU148" s="12"/>
      <c r="EV148" s="12"/>
      <c r="EW148" s="12"/>
      <c r="EX148" s="12"/>
      <c r="EY148" s="12"/>
      <c r="EZ148" s="12"/>
      <c r="FA148" s="12"/>
      <c r="FB148" s="12"/>
      <c r="FC148" s="12"/>
      <c r="FD148" s="12"/>
      <c r="FE148" s="12"/>
      <c r="FF148" s="12"/>
      <c r="FG148" s="12"/>
      <c r="FH148" s="12"/>
      <c r="FI148" s="12"/>
      <c r="FJ148" s="12"/>
      <c r="FK148" s="12"/>
      <c r="FL148" s="12"/>
      <c r="FM148" s="12"/>
      <c r="FN148" s="12"/>
      <c r="FO148" s="12"/>
      <c r="FP148" s="12"/>
      <c r="FQ148" s="12"/>
      <c r="FR148" s="12"/>
      <c r="FS148" s="12"/>
      <c r="FT148" s="12"/>
      <c r="FU148" s="12"/>
      <c r="FV148" s="12"/>
      <c r="FW148" s="12"/>
      <c r="FX148" s="12"/>
      <c r="FY148" s="12"/>
      <c r="FZ148" s="12"/>
      <c r="GA148" s="12"/>
      <c r="GB148" s="12"/>
      <c r="GC148" s="12"/>
      <c r="GD148" s="12"/>
      <c r="GE148" s="12"/>
      <c r="GF148" s="12"/>
      <c r="GG148" s="12"/>
      <c r="GH148" s="12"/>
      <c r="GI148" s="12"/>
      <c r="GJ148" s="12"/>
      <c r="GK148" s="12"/>
      <c r="GL148" s="12"/>
      <c r="GM148" s="12"/>
      <c r="GN148" s="12"/>
      <c r="GO148" s="12"/>
      <c r="GP148" s="12"/>
      <c r="GQ148" s="12"/>
      <c r="GR148" s="12"/>
      <c r="GS148" s="12"/>
      <c r="GT148" s="12"/>
      <c r="GU148" s="12"/>
      <c r="GV148" s="12"/>
      <c r="GW148" s="12"/>
      <c r="GX148" s="12"/>
      <c r="GY148" s="12"/>
    </row>
    <row r="149" s="5" customFormat="1" spans="1:207">
      <c r="A149" s="137"/>
      <c r="B149" s="123"/>
      <c r="C149" s="141"/>
      <c r="D149" s="12"/>
      <c r="E149" s="12"/>
      <c r="F149" s="12"/>
      <c r="G149" s="12"/>
      <c r="H149" s="154"/>
      <c r="I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 s="12"/>
      <c r="DH149" s="12"/>
      <c r="DI149" s="12"/>
      <c r="DJ149" s="12"/>
      <c r="DK149" s="12"/>
      <c r="DL149" s="12"/>
      <c r="DM149" s="12"/>
      <c r="DN149" s="12"/>
      <c r="DO149" s="12"/>
      <c r="DP149" s="12"/>
      <c r="DQ149" s="12"/>
      <c r="DR149" s="12"/>
      <c r="DS149" s="12"/>
      <c r="DT149" s="12"/>
      <c r="DU149" s="12"/>
      <c r="DV149" s="12"/>
      <c r="DW149" s="12"/>
      <c r="DX149" s="12"/>
      <c r="DY149" s="12"/>
      <c r="DZ149" s="12"/>
      <c r="EA149" s="12"/>
      <c r="EB149" s="12"/>
      <c r="EC149" s="12"/>
      <c r="ED149" s="12"/>
      <c r="EE149" s="12"/>
      <c r="EF149" s="12"/>
      <c r="EG149" s="12"/>
      <c r="EH149" s="12"/>
      <c r="EI149" s="12"/>
      <c r="EJ149" s="12"/>
      <c r="EK149" s="12"/>
      <c r="EL149" s="12"/>
      <c r="EM149" s="12"/>
      <c r="EN149" s="12"/>
      <c r="EO149" s="12"/>
      <c r="EP149" s="12"/>
      <c r="EQ149" s="12"/>
      <c r="ER149" s="12"/>
      <c r="ES149" s="12"/>
      <c r="ET149" s="12"/>
      <c r="EU149" s="12"/>
      <c r="EV149" s="12"/>
      <c r="EW149" s="12"/>
      <c r="EX149" s="12"/>
      <c r="EY149" s="12"/>
      <c r="EZ149" s="12"/>
      <c r="FA149" s="12"/>
      <c r="FB149" s="12"/>
      <c r="FC149" s="12"/>
      <c r="FD149" s="12"/>
      <c r="FE149" s="12"/>
      <c r="FF149" s="12"/>
      <c r="FG149" s="12"/>
      <c r="FH149" s="12"/>
      <c r="FI149" s="12"/>
      <c r="FJ149" s="12"/>
      <c r="FK149" s="12"/>
      <c r="FL149" s="12"/>
      <c r="FM149" s="12"/>
      <c r="FN149" s="12"/>
      <c r="FO149" s="12"/>
      <c r="FP149" s="12"/>
      <c r="FQ149" s="12"/>
      <c r="FR149" s="12"/>
      <c r="FS149" s="12"/>
      <c r="FT149" s="12"/>
      <c r="FU149" s="12"/>
      <c r="FV149" s="12"/>
      <c r="FW149" s="12"/>
      <c r="FX149" s="12"/>
      <c r="FY149" s="12"/>
      <c r="FZ149" s="12"/>
      <c r="GA149" s="12"/>
      <c r="GB149" s="12"/>
      <c r="GC149" s="12"/>
      <c r="GD149" s="12"/>
      <c r="GE149" s="12"/>
      <c r="GF149" s="12"/>
      <c r="GG149" s="12"/>
      <c r="GH149" s="12"/>
      <c r="GI149" s="12"/>
      <c r="GJ149" s="12"/>
      <c r="GK149" s="12"/>
      <c r="GL149" s="12"/>
      <c r="GM149" s="12"/>
      <c r="GN149" s="12"/>
      <c r="GO149" s="12"/>
      <c r="GP149" s="12"/>
      <c r="GQ149" s="12"/>
      <c r="GR149" s="12"/>
      <c r="GS149" s="12"/>
      <c r="GT149" s="12"/>
      <c r="GU149" s="12"/>
      <c r="GV149" s="12"/>
      <c r="GW149" s="12"/>
      <c r="GX149" s="12"/>
      <c r="GY149" s="12"/>
    </row>
    <row r="150" s="5" customFormat="1" spans="1:207">
      <c r="A150" s="137"/>
      <c r="B150" s="123"/>
      <c r="C150" s="141"/>
      <c r="D150" s="12"/>
      <c r="E150" s="12"/>
      <c r="F150" s="12"/>
      <c r="G150" s="12"/>
      <c r="H150" s="154"/>
      <c r="I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 s="12"/>
      <c r="DH150" s="12"/>
      <c r="DI150" s="12"/>
      <c r="DJ150" s="12"/>
      <c r="DK150" s="12"/>
      <c r="DL150" s="12"/>
      <c r="DM150" s="12"/>
      <c r="DN150" s="12"/>
      <c r="DO150" s="12"/>
      <c r="DP150" s="12"/>
      <c r="DQ150" s="12"/>
      <c r="DR150" s="12"/>
      <c r="DS150" s="12"/>
      <c r="DT150" s="12"/>
      <c r="DU150" s="12"/>
      <c r="DV150" s="12"/>
      <c r="DW150" s="12"/>
      <c r="DX150" s="12"/>
      <c r="DY150" s="12"/>
      <c r="DZ150" s="12"/>
      <c r="EA150" s="12"/>
      <c r="EB150" s="12"/>
      <c r="EC150" s="12"/>
      <c r="ED150" s="12"/>
      <c r="EE150" s="12"/>
      <c r="EF150" s="12"/>
      <c r="EG150" s="12"/>
      <c r="EH150" s="12"/>
      <c r="EI150" s="12"/>
      <c r="EJ150" s="12"/>
      <c r="EK150" s="12"/>
      <c r="EL150" s="12"/>
      <c r="EM150" s="12"/>
      <c r="EN150" s="12"/>
      <c r="EO150" s="12"/>
      <c r="EP150" s="12"/>
      <c r="EQ150" s="12"/>
      <c r="ER150" s="12"/>
      <c r="ES150" s="12"/>
      <c r="ET150" s="12"/>
      <c r="EU150" s="12"/>
      <c r="EV150" s="12"/>
      <c r="EW150" s="12"/>
      <c r="EX150" s="12"/>
      <c r="EY150" s="12"/>
      <c r="EZ150" s="12"/>
      <c r="FA150" s="12"/>
      <c r="FB150" s="12"/>
      <c r="FC150" s="12"/>
      <c r="FD150" s="12"/>
      <c r="FE150" s="12"/>
      <c r="FF150" s="12"/>
      <c r="FG150" s="12"/>
      <c r="FH150" s="12"/>
      <c r="FI150" s="12"/>
      <c r="FJ150" s="12"/>
      <c r="FK150" s="12"/>
      <c r="FL150" s="12"/>
      <c r="FM150" s="12"/>
      <c r="FN150" s="12"/>
      <c r="FO150" s="12"/>
      <c r="FP150" s="12"/>
      <c r="FQ150" s="12"/>
      <c r="FR150" s="12"/>
      <c r="FS150" s="12"/>
      <c r="FT150" s="12"/>
      <c r="FU150" s="12"/>
      <c r="FV150" s="12"/>
      <c r="FW150" s="12"/>
      <c r="FX150" s="12"/>
      <c r="FY150" s="12"/>
      <c r="FZ150" s="12"/>
      <c r="GA150" s="12"/>
      <c r="GB150" s="12"/>
      <c r="GC150" s="12"/>
      <c r="GD150" s="12"/>
      <c r="GE150" s="12"/>
      <c r="GF150" s="12"/>
      <c r="GG150" s="12"/>
      <c r="GH150" s="12"/>
      <c r="GI150" s="12"/>
      <c r="GJ150" s="12"/>
      <c r="GK150" s="12"/>
      <c r="GL150" s="12"/>
      <c r="GM150" s="12"/>
      <c r="GN150" s="12"/>
      <c r="GO150" s="12"/>
      <c r="GP150" s="12"/>
      <c r="GQ150" s="12"/>
      <c r="GR150" s="12"/>
      <c r="GS150" s="12"/>
      <c r="GT150" s="12"/>
      <c r="GU150" s="12"/>
      <c r="GV150" s="12"/>
      <c r="GW150" s="12"/>
      <c r="GX150" s="12"/>
      <c r="GY150" s="12"/>
    </row>
    <row r="151" s="5" customFormat="1" spans="1:207">
      <c r="A151" s="137"/>
      <c r="B151" s="123"/>
      <c r="C151" s="141"/>
      <c r="D151" s="12"/>
      <c r="E151" s="12"/>
      <c r="F151" s="12"/>
      <c r="G151" s="12"/>
      <c r="H151" s="154"/>
      <c r="I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</row>
    <row r="152" s="5" customFormat="1" spans="1:207">
      <c r="A152" s="137"/>
      <c r="B152" s="123"/>
      <c r="C152" s="141"/>
      <c r="D152" s="12"/>
      <c r="E152" s="12"/>
      <c r="F152" s="12"/>
      <c r="G152" s="12"/>
      <c r="H152" s="154"/>
      <c r="I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</row>
    <row r="153" s="5" customFormat="1" spans="1:207">
      <c r="A153" s="137"/>
      <c r="B153" s="123"/>
      <c r="C153" s="141"/>
      <c r="D153" s="12"/>
      <c r="E153" s="12"/>
      <c r="F153" s="12"/>
      <c r="G153" s="12"/>
      <c r="H153" s="154"/>
      <c r="I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</row>
    <row r="154" s="5" customFormat="1" spans="1:207">
      <c r="A154" s="137"/>
      <c r="B154" s="123"/>
      <c r="C154" s="141"/>
      <c r="D154" s="12"/>
      <c r="E154" s="12"/>
      <c r="F154" s="12"/>
      <c r="G154" s="12"/>
      <c r="H154" s="154"/>
      <c r="I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</row>
    <row r="155" s="5" customFormat="1" spans="1:207">
      <c r="A155" s="137"/>
      <c r="B155" s="123"/>
      <c r="C155" s="141"/>
      <c r="D155" s="12"/>
      <c r="E155" s="12"/>
      <c r="F155" s="12"/>
      <c r="G155" s="12"/>
      <c r="H155" s="154"/>
      <c r="I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</row>
    <row r="156" s="5" customFormat="1" spans="1:207">
      <c r="A156" s="137"/>
      <c r="B156" s="123"/>
      <c r="C156" s="141"/>
      <c r="D156" s="12"/>
      <c r="E156" s="12"/>
      <c r="F156" s="12"/>
      <c r="G156" s="12"/>
      <c r="H156" s="154"/>
      <c r="I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</row>
    <row r="157" s="5" customFormat="1" spans="1:207">
      <c r="A157" s="137"/>
      <c r="B157" s="123"/>
      <c r="C157" s="141"/>
      <c r="D157" s="12"/>
      <c r="E157" s="12"/>
      <c r="F157" s="12"/>
      <c r="G157" s="12"/>
      <c r="H157" s="154"/>
      <c r="I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</row>
    <row r="158" s="5" customFormat="1" spans="1:207">
      <c r="A158" s="137"/>
      <c r="B158" s="123"/>
      <c r="C158" s="141"/>
      <c r="D158" s="12"/>
      <c r="E158" s="12"/>
      <c r="F158" s="12"/>
      <c r="G158" s="12"/>
      <c r="H158" s="154"/>
      <c r="I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</row>
    <row r="159" s="5" customFormat="1" spans="1:207">
      <c r="A159" s="137"/>
      <c r="B159" s="123"/>
      <c r="C159" s="141"/>
      <c r="D159" s="12"/>
      <c r="E159" s="12"/>
      <c r="F159" s="12"/>
      <c r="G159" s="12"/>
      <c r="H159" s="154"/>
      <c r="I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</row>
    <row r="160" s="5" customFormat="1" spans="1:207">
      <c r="A160" s="137"/>
      <c r="B160" s="123"/>
      <c r="C160" s="141"/>
      <c r="D160" s="12"/>
      <c r="E160" s="12"/>
      <c r="F160" s="12"/>
      <c r="G160" s="12"/>
      <c r="H160" s="154"/>
      <c r="I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</row>
    <row r="161" s="5" customFormat="1" spans="1:207">
      <c r="A161" s="137"/>
      <c r="B161" s="123"/>
      <c r="C161" s="141"/>
      <c r="D161" s="12"/>
      <c r="E161" s="12"/>
      <c r="F161" s="12"/>
      <c r="G161" s="12"/>
      <c r="H161" s="154"/>
      <c r="I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</row>
    <row r="162" s="5" customFormat="1" spans="1:207">
      <c r="A162" s="137"/>
      <c r="B162" s="123"/>
      <c r="C162" s="141"/>
      <c r="D162" s="12"/>
      <c r="E162" s="12"/>
      <c r="F162" s="12"/>
      <c r="G162" s="12"/>
      <c r="H162" s="154"/>
      <c r="I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</row>
    <row r="163" s="5" customFormat="1" spans="1:207">
      <c r="A163" s="137"/>
      <c r="B163" s="123"/>
      <c r="C163" s="141"/>
      <c r="D163" s="12"/>
      <c r="E163" s="12"/>
      <c r="F163" s="12"/>
      <c r="G163" s="12"/>
      <c r="H163" s="154"/>
      <c r="I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</row>
    <row r="164" s="5" customFormat="1" spans="1:207">
      <c r="A164" s="137"/>
      <c r="B164" s="123"/>
      <c r="C164" s="141"/>
      <c r="D164" s="12"/>
      <c r="E164" s="12"/>
      <c r="F164" s="12"/>
      <c r="G164" s="12"/>
      <c r="H164" s="154"/>
      <c r="I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</row>
    <row r="165" s="5" customFormat="1" spans="1:207">
      <c r="A165" s="137"/>
      <c r="B165" s="123"/>
      <c r="C165" s="141"/>
      <c r="D165" s="12"/>
      <c r="E165" s="12"/>
      <c r="F165" s="12"/>
      <c r="G165" s="12"/>
      <c r="H165" s="154"/>
      <c r="I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</row>
    <row r="166" s="5" customFormat="1" spans="1:207">
      <c r="A166" s="137"/>
      <c r="B166" s="123"/>
      <c r="C166" s="141"/>
      <c r="D166" s="12"/>
      <c r="E166" s="12"/>
      <c r="F166" s="12"/>
      <c r="G166" s="12"/>
      <c r="H166" s="154"/>
      <c r="I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</row>
    <row r="167" s="5" customFormat="1" spans="1:207">
      <c r="A167" s="137"/>
      <c r="B167" s="123"/>
      <c r="C167" s="141"/>
      <c r="D167" s="12"/>
      <c r="E167" s="12"/>
      <c r="F167" s="12"/>
      <c r="G167" s="12"/>
      <c r="H167" s="154"/>
      <c r="I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</row>
    <row r="168" s="5" customFormat="1" spans="1:207">
      <c r="A168" s="137"/>
      <c r="B168" s="123"/>
      <c r="C168" s="141"/>
      <c r="D168" s="12"/>
      <c r="E168" s="12"/>
      <c r="F168" s="12"/>
      <c r="G168" s="12"/>
      <c r="H168" s="154"/>
      <c r="I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</row>
    <row r="169" s="5" customFormat="1" spans="1:207">
      <c r="A169" s="137"/>
      <c r="B169" s="123"/>
      <c r="C169" s="141"/>
      <c r="D169" s="12"/>
      <c r="E169" s="12"/>
      <c r="F169" s="12"/>
      <c r="G169" s="12"/>
      <c r="H169" s="154"/>
      <c r="I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</row>
    <row r="170" s="5" customFormat="1" spans="1:207">
      <c r="A170" s="137"/>
      <c r="B170" s="123"/>
      <c r="C170" s="141"/>
      <c r="D170" s="12"/>
      <c r="E170" s="12"/>
      <c r="F170" s="12"/>
      <c r="G170" s="12"/>
      <c r="H170" s="154"/>
      <c r="I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</row>
    <row r="171" s="5" customFormat="1" spans="1:207">
      <c r="A171" s="137"/>
      <c r="B171" s="123"/>
      <c r="C171" s="141"/>
      <c r="D171" s="12"/>
      <c r="E171" s="12"/>
      <c r="F171" s="12"/>
      <c r="G171" s="12"/>
      <c r="H171" s="154"/>
      <c r="I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</row>
    <row r="172" s="5" customFormat="1" spans="1:207">
      <c r="A172" s="137"/>
      <c r="B172" s="123"/>
      <c r="C172" s="141"/>
      <c r="D172" s="12"/>
      <c r="E172" s="12"/>
      <c r="F172" s="12"/>
      <c r="G172" s="12"/>
      <c r="H172" s="154"/>
      <c r="I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</row>
    <row r="173" s="5" customFormat="1" spans="1:207">
      <c r="A173" s="137"/>
      <c r="B173" s="123"/>
      <c r="C173" s="141"/>
      <c r="D173" s="12"/>
      <c r="E173" s="12"/>
      <c r="F173" s="12"/>
      <c r="G173" s="12"/>
      <c r="H173" s="154"/>
      <c r="I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</row>
    <row r="174" s="5" customFormat="1" spans="1:207">
      <c r="A174" s="137"/>
      <c r="B174" s="123"/>
      <c r="C174" s="141"/>
      <c r="D174" s="12"/>
      <c r="E174" s="12"/>
      <c r="F174" s="12"/>
      <c r="G174" s="12"/>
      <c r="H174" s="154"/>
      <c r="I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</row>
    <row r="175" s="5" customFormat="1" spans="1:207">
      <c r="A175" s="137"/>
      <c r="B175" s="123"/>
      <c r="C175" s="141"/>
      <c r="D175" s="12"/>
      <c r="E175" s="12"/>
      <c r="F175" s="12"/>
      <c r="G175" s="12"/>
      <c r="H175" s="154"/>
      <c r="I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</row>
    <row r="176" s="5" customFormat="1" spans="1:207">
      <c r="A176" s="137"/>
      <c r="B176" s="123"/>
      <c r="C176" s="141"/>
      <c r="D176" s="12"/>
      <c r="E176" s="12"/>
      <c r="F176" s="12"/>
      <c r="G176" s="12"/>
      <c r="H176" s="154"/>
      <c r="I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</row>
    <row r="177" s="5" customFormat="1" spans="1:207">
      <c r="A177" s="137"/>
      <c r="B177" s="123"/>
      <c r="C177" s="141"/>
      <c r="D177" s="12"/>
      <c r="E177" s="12"/>
      <c r="F177" s="12"/>
      <c r="G177" s="12"/>
      <c r="H177" s="154"/>
      <c r="I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</row>
    <row r="178" s="5" customFormat="1" spans="1:207">
      <c r="A178" s="137"/>
      <c r="B178" s="123"/>
      <c r="C178" s="141"/>
      <c r="D178" s="12"/>
      <c r="E178" s="12"/>
      <c r="F178" s="12"/>
      <c r="G178" s="12"/>
      <c r="H178" s="154"/>
      <c r="I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 s="12"/>
      <c r="DH178" s="12"/>
      <c r="DI178" s="12"/>
      <c r="DJ178" s="12"/>
      <c r="DK178" s="12"/>
      <c r="DL178" s="12"/>
      <c r="DM178" s="12"/>
      <c r="DN178" s="12"/>
      <c r="DO178" s="12"/>
      <c r="DP178" s="12"/>
      <c r="DQ178" s="12"/>
      <c r="DR178" s="12"/>
      <c r="DS178" s="12"/>
      <c r="DT178" s="12"/>
      <c r="DU178" s="12"/>
      <c r="DV178" s="12"/>
      <c r="DW178" s="12"/>
      <c r="DX178" s="12"/>
      <c r="DY178" s="12"/>
      <c r="DZ178" s="12"/>
      <c r="EA178" s="12"/>
      <c r="EB178" s="12"/>
      <c r="EC178" s="12"/>
      <c r="ED178" s="12"/>
      <c r="EE178" s="12"/>
      <c r="EF178" s="12"/>
      <c r="EG178" s="12"/>
      <c r="EH178" s="12"/>
      <c r="EI178" s="12"/>
      <c r="EJ178" s="12"/>
      <c r="EK178" s="12"/>
      <c r="EL178" s="12"/>
      <c r="EM178" s="12"/>
      <c r="EN178" s="12"/>
      <c r="EO178" s="12"/>
      <c r="EP178" s="12"/>
      <c r="EQ178" s="12"/>
      <c r="ER178" s="12"/>
      <c r="ES178" s="12"/>
      <c r="ET178" s="12"/>
      <c r="EU178" s="12"/>
      <c r="EV178" s="12"/>
      <c r="EW178" s="12"/>
      <c r="EX178" s="12"/>
      <c r="EY178" s="12"/>
      <c r="EZ178" s="12"/>
      <c r="FA178" s="12"/>
      <c r="FB178" s="12"/>
      <c r="FC178" s="12"/>
      <c r="FD178" s="12"/>
      <c r="FE178" s="12"/>
      <c r="FF178" s="12"/>
      <c r="FG178" s="12"/>
      <c r="FH178" s="12"/>
      <c r="FI178" s="12"/>
      <c r="FJ178" s="12"/>
      <c r="FK178" s="12"/>
      <c r="FL178" s="12"/>
      <c r="FM178" s="12"/>
      <c r="FN178" s="12"/>
      <c r="FO178" s="12"/>
      <c r="FP178" s="12"/>
      <c r="FQ178" s="12"/>
      <c r="FR178" s="12"/>
      <c r="FS178" s="12"/>
      <c r="FT178" s="12"/>
      <c r="FU178" s="12"/>
      <c r="FV178" s="12"/>
      <c r="FW178" s="12"/>
      <c r="FX178" s="12"/>
      <c r="FY178" s="12"/>
      <c r="FZ178" s="12"/>
      <c r="GA178" s="12"/>
      <c r="GB178" s="12"/>
      <c r="GC178" s="12"/>
      <c r="GD178" s="12"/>
      <c r="GE178" s="12"/>
      <c r="GF178" s="12"/>
      <c r="GG178" s="12"/>
      <c r="GH178" s="12"/>
      <c r="GI178" s="12"/>
      <c r="GJ178" s="12"/>
      <c r="GK178" s="12"/>
      <c r="GL178" s="12"/>
      <c r="GM178" s="12"/>
      <c r="GN178" s="12"/>
      <c r="GO178" s="12"/>
      <c r="GP178" s="12"/>
      <c r="GQ178" s="12"/>
      <c r="GR178" s="12"/>
      <c r="GS178" s="12"/>
      <c r="GT178" s="12"/>
      <c r="GU178" s="12"/>
      <c r="GV178" s="12"/>
      <c r="GW178" s="12"/>
      <c r="GX178" s="12"/>
      <c r="GY178" s="12"/>
    </row>
    <row r="179" s="5" customFormat="1" spans="1:207">
      <c r="A179" s="137"/>
      <c r="B179" s="123"/>
      <c r="C179" s="141"/>
      <c r="D179" s="12"/>
      <c r="E179" s="12"/>
      <c r="F179" s="12"/>
      <c r="G179" s="12"/>
      <c r="H179" s="154"/>
      <c r="I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 s="12"/>
      <c r="DH179" s="12"/>
      <c r="DI179" s="12"/>
      <c r="DJ179" s="12"/>
      <c r="DK179" s="12"/>
      <c r="DL179" s="12"/>
      <c r="DM179" s="12"/>
      <c r="DN179" s="12"/>
      <c r="DO179" s="12"/>
      <c r="DP179" s="12"/>
      <c r="DQ179" s="12"/>
      <c r="DR179" s="12"/>
      <c r="DS179" s="12"/>
      <c r="DT179" s="12"/>
      <c r="DU179" s="12"/>
      <c r="DV179" s="12"/>
      <c r="DW179" s="12"/>
      <c r="DX179" s="12"/>
      <c r="DY179" s="12"/>
      <c r="DZ179" s="12"/>
      <c r="EA179" s="12"/>
      <c r="EB179" s="12"/>
      <c r="EC179" s="12"/>
      <c r="ED179" s="12"/>
      <c r="EE179" s="12"/>
      <c r="EF179" s="12"/>
      <c r="EG179" s="12"/>
      <c r="EH179" s="12"/>
      <c r="EI179" s="12"/>
      <c r="EJ179" s="12"/>
      <c r="EK179" s="12"/>
      <c r="EL179" s="12"/>
      <c r="EM179" s="12"/>
      <c r="EN179" s="12"/>
      <c r="EO179" s="12"/>
      <c r="EP179" s="12"/>
      <c r="EQ179" s="12"/>
      <c r="ER179" s="12"/>
      <c r="ES179" s="12"/>
      <c r="ET179" s="12"/>
      <c r="EU179" s="12"/>
      <c r="EV179" s="12"/>
      <c r="EW179" s="12"/>
      <c r="EX179" s="12"/>
      <c r="EY179" s="12"/>
      <c r="EZ179" s="12"/>
      <c r="FA179" s="12"/>
      <c r="FB179" s="12"/>
      <c r="FC179" s="12"/>
      <c r="FD179" s="12"/>
      <c r="FE179" s="12"/>
      <c r="FF179" s="12"/>
      <c r="FG179" s="12"/>
      <c r="FH179" s="12"/>
      <c r="FI179" s="12"/>
      <c r="FJ179" s="12"/>
      <c r="FK179" s="12"/>
      <c r="FL179" s="12"/>
      <c r="FM179" s="12"/>
      <c r="FN179" s="12"/>
      <c r="FO179" s="12"/>
      <c r="FP179" s="12"/>
      <c r="FQ179" s="12"/>
      <c r="FR179" s="12"/>
      <c r="FS179" s="12"/>
      <c r="FT179" s="12"/>
      <c r="FU179" s="12"/>
      <c r="FV179" s="12"/>
      <c r="FW179" s="12"/>
      <c r="FX179" s="12"/>
      <c r="FY179" s="12"/>
      <c r="FZ179" s="12"/>
      <c r="GA179" s="12"/>
      <c r="GB179" s="12"/>
      <c r="GC179" s="12"/>
      <c r="GD179" s="12"/>
      <c r="GE179" s="12"/>
      <c r="GF179" s="12"/>
      <c r="GG179" s="12"/>
      <c r="GH179" s="12"/>
      <c r="GI179" s="12"/>
      <c r="GJ179" s="12"/>
      <c r="GK179" s="12"/>
      <c r="GL179" s="12"/>
      <c r="GM179" s="12"/>
      <c r="GN179" s="12"/>
      <c r="GO179" s="12"/>
      <c r="GP179" s="12"/>
      <c r="GQ179" s="12"/>
      <c r="GR179" s="12"/>
      <c r="GS179" s="12"/>
      <c r="GT179" s="12"/>
      <c r="GU179" s="12"/>
      <c r="GV179" s="12"/>
      <c r="GW179" s="12"/>
      <c r="GX179" s="12"/>
      <c r="GY179" s="12"/>
    </row>
    <row r="180" s="5" customFormat="1" spans="1:207">
      <c r="A180" s="137"/>
      <c r="B180" s="123"/>
      <c r="C180" s="141"/>
      <c r="D180" s="12"/>
      <c r="E180" s="12"/>
      <c r="F180" s="12"/>
      <c r="G180" s="12"/>
      <c r="H180" s="154"/>
      <c r="I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/>
      <c r="GK180" s="12"/>
      <c r="GL180" s="12"/>
      <c r="GM180" s="12"/>
      <c r="GN180" s="12"/>
      <c r="GO180" s="12"/>
      <c r="GP180" s="12"/>
      <c r="GQ180" s="12"/>
      <c r="GR180" s="12"/>
      <c r="GS180" s="12"/>
      <c r="GT180" s="12"/>
      <c r="GU180" s="12"/>
      <c r="GV180" s="12"/>
      <c r="GW180" s="12"/>
      <c r="GX180" s="12"/>
      <c r="GY180" s="12"/>
    </row>
    <row r="181" s="5" customFormat="1" spans="1:207">
      <c r="A181" s="137"/>
      <c r="B181" s="123"/>
      <c r="C181" s="141"/>
      <c r="D181" s="12"/>
      <c r="E181" s="12"/>
      <c r="F181" s="12"/>
      <c r="G181" s="12"/>
      <c r="H181" s="154"/>
      <c r="I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</row>
    <row r="182" s="5" customFormat="1" spans="1:207">
      <c r="A182" s="137"/>
      <c r="B182" s="123"/>
      <c r="C182" s="141"/>
      <c r="D182" s="12"/>
      <c r="E182" s="12"/>
      <c r="F182" s="12"/>
      <c r="G182" s="12"/>
      <c r="H182" s="154"/>
      <c r="I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</row>
    <row r="183" s="5" customFormat="1" spans="1:207">
      <c r="A183" s="137"/>
      <c r="B183" s="123"/>
      <c r="C183" s="141"/>
      <c r="D183" s="12"/>
      <c r="E183" s="12"/>
      <c r="F183" s="12"/>
      <c r="G183" s="12"/>
      <c r="H183" s="154"/>
      <c r="I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</row>
    <row r="184" s="5" customFormat="1" spans="1:207">
      <c r="A184" s="137"/>
      <c r="B184" s="123"/>
      <c r="C184" s="141"/>
      <c r="D184" s="12"/>
      <c r="E184" s="12"/>
      <c r="F184" s="12"/>
      <c r="G184" s="12"/>
      <c r="H184" s="154"/>
      <c r="I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</row>
    <row r="185" s="5" customFormat="1" spans="1:207">
      <c r="A185" s="137"/>
      <c r="B185" s="123"/>
      <c r="C185" s="141"/>
      <c r="D185" s="12"/>
      <c r="E185" s="12"/>
      <c r="F185" s="12"/>
      <c r="G185" s="12"/>
      <c r="H185" s="154"/>
      <c r="I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</row>
    <row r="186" s="5" customFormat="1" spans="1:207">
      <c r="A186" s="137"/>
      <c r="B186" s="123"/>
      <c r="C186" s="141"/>
      <c r="D186" s="12"/>
      <c r="E186" s="12"/>
      <c r="F186" s="12"/>
      <c r="G186" s="12"/>
      <c r="H186" s="154"/>
      <c r="I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 s="12"/>
      <c r="DH186" s="12"/>
      <c r="DI186" s="12"/>
      <c r="DJ186" s="12"/>
      <c r="DK186" s="12"/>
      <c r="DL186" s="12"/>
      <c r="DM186" s="12"/>
      <c r="DN186" s="12"/>
      <c r="DO186" s="12"/>
      <c r="DP186" s="12"/>
      <c r="DQ186" s="12"/>
      <c r="DR186" s="12"/>
      <c r="DS186" s="12"/>
      <c r="DT186" s="12"/>
      <c r="DU186" s="12"/>
      <c r="DV186" s="12"/>
      <c r="DW186" s="12"/>
      <c r="DX186" s="12"/>
      <c r="DY186" s="12"/>
      <c r="DZ186" s="12"/>
      <c r="EA186" s="12"/>
      <c r="EB186" s="12"/>
      <c r="EC186" s="12"/>
      <c r="ED186" s="12"/>
      <c r="EE186" s="12"/>
      <c r="EF186" s="12"/>
      <c r="EG186" s="12"/>
      <c r="EH186" s="12"/>
      <c r="EI186" s="12"/>
      <c r="EJ186" s="12"/>
      <c r="EK186" s="12"/>
      <c r="EL186" s="12"/>
      <c r="EM186" s="12"/>
      <c r="EN186" s="12"/>
      <c r="EO186" s="12"/>
      <c r="EP186" s="12"/>
      <c r="EQ186" s="12"/>
      <c r="ER186" s="12"/>
      <c r="ES186" s="12"/>
      <c r="ET186" s="12"/>
      <c r="EU186" s="12"/>
      <c r="EV186" s="12"/>
      <c r="EW186" s="12"/>
      <c r="EX186" s="12"/>
      <c r="EY186" s="12"/>
      <c r="EZ186" s="12"/>
      <c r="FA186" s="12"/>
      <c r="FB186" s="12"/>
      <c r="FC186" s="12"/>
      <c r="FD186" s="12"/>
      <c r="FE186" s="12"/>
      <c r="FF186" s="12"/>
      <c r="FG186" s="12"/>
      <c r="FH186" s="12"/>
      <c r="FI186" s="12"/>
      <c r="FJ186" s="12"/>
      <c r="FK186" s="12"/>
      <c r="FL186" s="12"/>
      <c r="FM186" s="12"/>
      <c r="FN186" s="12"/>
      <c r="FO186" s="12"/>
      <c r="FP186" s="12"/>
      <c r="FQ186" s="12"/>
      <c r="FR186" s="12"/>
      <c r="FS186" s="12"/>
      <c r="FT186" s="12"/>
      <c r="FU186" s="12"/>
      <c r="FV186" s="12"/>
      <c r="FW186" s="12"/>
      <c r="FX186" s="12"/>
      <c r="FY186" s="12"/>
      <c r="FZ186" s="12"/>
      <c r="GA186" s="12"/>
      <c r="GB186" s="12"/>
      <c r="GC186" s="12"/>
      <c r="GD186" s="12"/>
      <c r="GE186" s="12"/>
      <c r="GF186" s="12"/>
      <c r="GG186" s="12"/>
      <c r="GH186" s="12"/>
      <c r="GI186" s="12"/>
      <c r="GJ186" s="12"/>
      <c r="GK186" s="12"/>
      <c r="GL186" s="12"/>
      <c r="GM186" s="12"/>
      <c r="GN186" s="12"/>
      <c r="GO186" s="12"/>
      <c r="GP186" s="12"/>
      <c r="GQ186" s="12"/>
      <c r="GR186" s="12"/>
      <c r="GS186" s="12"/>
      <c r="GT186" s="12"/>
      <c r="GU186" s="12"/>
      <c r="GV186" s="12"/>
      <c r="GW186" s="12"/>
      <c r="GX186" s="12"/>
      <c r="GY186" s="12"/>
    </row>
    <row r="187" s="5" customFormat="1" spans="1:207">
      <c r="A187" s="137"/>
      <c r="B187" s="123"/>
      <c r="C187" s="141"/>
      <c r="D187" s="12"/>
      <c r="E187" s="12"/>
      <c r="F187" s="12"/>
      <c r="G187" s="12"/>
      <c r="H187" s="154"/>
      <c r="I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 s="12"/>
      <c r="DH187" s="12"/>
      <c r="DI187" s="12"/>
      <c r="DJ187" s="12"/>
      <c r="DK187" s="12"/>
      <c r="DL187" s="12"/>
      <c r="DM187" s="12"/>
      <c r="DN187" s="12"/>
      <c r="DO187" s="12"/>
      <c r="DP187" s="12"/>
      <c r="DQ187" s="12"/>
      <c r="DR187" s="12"/>
      <c r="DS187" s="12"/>
      <c r="DT187" s="12"/>
      <c r="DU187" s="12"/>
      <c r="DV187" s="12"/>
      <c r="DW187" s="12"/>
      <c r="DX187" s="12"/>
      <c r="DY187" s="12"/>
      <c r="DZ187" s="12"/>
      <c r="EA187" s="12"/>
      <c r="EB187" s="12"/>
      <c r="EC187" s="12"/>
      <c r="ED187" s="12"/>
      <c r="EE187" s="12"/>
      <c r="EF187" s="12"/>
      <c r="EG187" s="12"/>
      <c r="EH187" s="12"/>
      <c r="EI187" s="12"/>
      <c r="EJ187" s="12"/>
      <c r="EK187" s="12"/>
      <c r="EL187" s="12"/>
      <c r="EM187" s="12"/>
      <c r="EN187" s="12"/>
      <c r="EO187" s="12"/>
      <c r="EP187" s="12"/>
      <c r="EQ187" s="12"/>
      <c r="ER187" s="12"/>
      <c r="ES187" s="12"/>
      <c r="ET187" s="12"/>
      <c r="EU187" s="12"/>
      <c r="EV187" s="12"/>
      <c r="EW187" s="12"/>
      <c r="EX187" s="12"/>
      <c r="EY187" s="12"/>
      <c r="EZ187" s="12"/>
      <c r="FA187" s="12"/>
      <c r="FB187" s="12"/>
      <c r="FC187" s="12"/>
      <c r="FD187" s="12"/>
      <c r="FE187" s="12"/>
      <c r="FF187" s="12"/>
      <c r="FG187" s="12"/>
      <c r="FH187" s="12"/>
      <c r="FI187" s="12"/>
      <c r="FJ187" s="12"/>
      <c r="FK187" s="12"/>
      <c r="FL187" s="12"/>
      <c r="FM187" s="12"/>
      <c r="FN187" s="12"/>
      <c r="FO187" s="12"/>
      <c r="FP187" s="12"/>
      <c r="FQ187" s="12"/>
      <c r="FR187" s="12"/>
      <c r="FS187" s="12"/>
      <c r="FT187" s="12"/>
      <c r="FU187" s="12"/>
      <c r="FV187" s="12"/>
      <c r="FW187" s="12"/>
      <c r="FX187" s="12"/>
      <c r="FY187" s="12"/>
      <c r="FZ187" s="12"/>
      <c r="GA187" s="12"/>
      <c r="GB187" s="12"/>
      <c r="GC187" s="12"/>
      <c r="GD187" s="12"/>
      <c r="GE187" s="12"/>
      <c r="GF187" s="12"/>
      <c r="GG187" s="12"/>
      <c r="GH187" s="12"/>
      <c r="GI187" s="12"/>
      <c r="GJ187" s="12"/>
      <c r="GK187" s="12"/>
      <c r="GL187" s="12"/>
      <c r="GM187" s="12"/>
      <c r="GN187" s="12"/>
      <c r="GO187" s="12"/>
      <c r="GP187" s="12"/>
      <c r="GQ187" s="12"/>
      <c r="GR187" s="12"/>
      <c r="GS187" s="12"/>
      <c r="GT187" s="12"/>
      <c r="GU187" s="12"/>
      <c r="GV187" s="12"/>
      <c r="GW187" s="12"/>
      <c r="GX187" s="12"/>
      <c r="GY187" s="12"/>
    </row>
    <row r="188" s="5" customFormat="1" spans="1:207">
      <c r="A188" s="137"/>
      <c r="B188" s="123"/>
      <c r="C188" s="141"/>
      <c r="D188" s="12"/>
      <c r="E188" s="12"/>
      <c r="F188" s="12"/>
      <c r="G188" s="12"/>
      <c r="H188" s="154"/>
      <c r="I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  <c r="FV188" s="12"/>
      <c r="FW188" s="12"/>
      <c r="FX188" s="12"/>
      <c r="FY188" s="12"/>
      <c r="FZ188" s="12"/>
      <c r="GA188" s="12"/>
      <c r="GB188" s="12"/>
      <c r="GC188" s="12"/>
      <c r="GD188" s="12"/>
      <c r="GE188" s="12"/>
      <c r="GF188" s="12"/>
      <c r="GG188" s="12"/>
      <c r="GH188" s="12"/>
      <c r="GI188" s="12"/>
      <c r="GJ188" s="12"/>
      <c r="GK188" s="12"/>
      <c r="GL188" s="12"/>
      <c r="GM188" s="12"/>
      <c r="GN188" s="12"/>
      <c r="GO188" s="12"/>
      <c r="GP188" s="12"/>
      <c r="GQ188" s="12"/>
      <c r="GR188" s="12"/>
      <c r="GS188" s="12"/>
      <c r="GT188" s="12"/>
      <c r="GU188" s="12"/>
      <c r="GV188" s="12"/>
      <c r="GW188" s="12"/>
      <c r="GX188" s="12"/>
      <c r="GY188" s="12"/>
    </row>
    <row r="189" s="5" customFormat="1" spans="1:207">
      <c r="A189" s="137"/>
      <c r="B189" s="123"/>
      <c r="C189" s="141"/>
      <c r="D189" s="12"/>
      <c r="E189" s="12"/>
      <c r="F189" s="12"/>
      <c r="G189" s="12"/>
      <c r="H189" s="154"/>
      <c r="I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  <c r="FV189" s="12"/>
      <c r="FW189" s="12"/>
      <c r="FX189" s="12"/>
      <c r="FY189" s="12"/>
      <c r="FZ189" s="12"/>
      <c r="GA189" s="12"/>
      <c r="GB189" s="12"/>
      <c r="GC189" s="12"/>
      <c r="GD189" s="12"/>
      <c r="GE189" s="12"/>
      <c r="GF189" s="12"/>
      <c r="GG189" s="12"/>
      <c r="GH189" s="12"/>
      <c r="GI189" s="12"/>
      <c r="GJ189" s="12"/>
      <c r="GK189" s="12"/>
      <c r="GL189" s="12"/>
      <c r="GM189" s="12"/>
      <c r="GN189" s="12"/>
      <c r="GO189" s="12"/>
      <c r="GP189" s="12"/>
      <c r="GQ189" s="12"/>
      <c r="GR189" s="12"/>
      <c r="GS189" s="12"/>
      <c r="GT189" s="12"/>
      <c r="GU189" s="12"/>
      <c r="GV189" s="12"/>
      <c r="GW189" s="12"/>
      <c r="GX189" s="12"/>
      <c r="GY189" s="12"/>
    </row>
    <row r="190" s="5" customFormat="1" spans="1:207">
      <c r="A190" s="137"/>
      <c r="B190" s="123"/>
      <c r="C190" s="141"/>
      <c r="D190" s="12"/>
      <c r="E190" s="12"/>
      <c r="F190" s="12"/>
      <c r="G190" s="12"/>
      <c r="H190" s="154"/>
      <c r="I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</row>
    <row r="191" s="5" customFormat="1" spans="1:207">
      <c r="A191" s="137"/>
      <c r="B191" s="123"/>
      <c r="C191" s="141"/>
      <c r="D191" s="12"/>
      <c r="E191" s="12"/>
      <c r="F191" s="12"/>
      <c r="G191" s="12"/>
      <c r="H191" s="154"/>
      <c r="I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</row>
    <row r="192" s="5" customFormat="1" spans="1:207">
      <c r="A192" s="137"/>
      <c r="B192" s="123"/>
      <c r="C192" s="141"/>
      <c r="D192" s="12"/>
      <c r="E192" s="12"/>
      <c r="F192" s="12"/>
      <c r="G192" s="12"/>
      <c r="H192" s="154"/>
      <c r="I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</row>
    <row r="193" s="5" customFormat="1" spans="1:207">
      <c r="A193" s="137"/>
      <c r="B193" s="123"/>
      <c r="C193" s="141"/>
      <c r="D193" s="12"/>
      <c r="E193" s="12"/>
      <c r="F193" s="12"/>
      <c r="G193" s="12"/>
      <c r="H193" s="154"/>
      <c r="I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/>
      <c r="GK193" s="12"/>
      <c r="GL193" s="12"/>
      <c r="GM193" s="12"/>
      <c r="GN193" s="12"/>
      <c r="GO193" s="12"/>
      <c r="GP193" s="12"/>
      <c r="GQ193" s="12"/>
      <c r="GR193" s="12"/>
      <c r="GS193" s="12"/>
      <c r="GT193" s="12"/>
      <c r="GU193" s="12"/>
      <c r="GV193" s="12"/>
      <c r="GW193" s="12"/>
      <c r="GX193" s="12"/>
      <c r="GY193" s="12"/>
    </row>
    <row r="194" s="5" customFormat="1" spans="1:207">
      <c r="A194" s="137"/>
      <c r="B194" s="123"/>
      <c r="C194" s="141"/>
      <c r="D194" s="12"/>
      <c r="E194" s="12"/>
      <c r="F194" s="12"/>
      <c r="G194" s="12"/>
      <c r="H194" s="154"/>
      <c r="I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2"/>
      <c r="GK194" s="12"/>
      <c r="GL194" s="12"/>
      <c r="GM194" s="12"/>
      <c r="GN194" s="12"/>
      <c r="GO194" s="12"/>
      <c r="GP194" s="12"/>
      <c r="GQ194" s="12"/>
      <c r="GR194" s="12"/>
      <c r="GS194" s="12"/>
      <c r="GT194" s="12"/>
      <c r="GU194" s="12"/>
      <c r="GV194" s="12"/>
      <c r="GW194" s="12"/>
      <c r="GX194" s="12"/>
      <c r="GY194" s="12"/>
    </row>
    <row r="195" s="5" customFormat="1" spans="1:207">
      <c r="A195" s="137"/>
      <c r="B195" s="123"/>
      <c r="C195" s="141"/>
      <c r="D195" s="12"/>
      <c r="E195" s="12"/>
      <c r="F195" s="12"/>
      <c r="G195" s="12"/>
      <c r="H195" s="154"/>
      <c r="I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</row>
    <row r="196" s="5" customFormat="1" spans="1:207">
      <c r="A196" s="137"/>
      <c r="B196" s="123"/>
      <c r="C196" s="141"/>
      <c r="D196" s="12"/>
      <c r="E196" s="12"/>
      <c r="F196" s="12"/>
      <c r="G196" s="12"/>
      <c r="H196" s="154"/>
      <c r="I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</row>
    <row r="197" s="5" customFormat="1" spans="1:207">
      <c r="A197" s="137"/>
      <c r="B197" s="123"/>
      <c r="C197" s="141"/>
      <c r="D197" s="12"/>
      <c r="E197" s="12"/>
      <c r="F197" s="12"/>
      <c r="G197" s="12"/>
      <c r="H197" s="154"/>
      <c r="I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</row>
    <row r="198" s="5" customFormat="1" spans="1:207">
      <c r="A198" s="137"/>
      <c r="B198" s="123"/>
      <c r="C198" s="141"/>
      <c r="D198" s="12"/>
      <c r="E198" s="12"/>
      <c r="F198" s="12"/>
      <c r="G198" s="12"/>
      <c r="H198" s="154"/>
      <c r="I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</row>
    <row r="199" s="5" customFormat="1" spans="1:207">
      <c r="A199" s="137"/>
      <c r="B199" s="123"/>
      <c r="C199" s="141"/>
      <c r="D199" s="12"/>
      <c r="E199" s="12"/>
      <c r="F199" s="12"/>
      <c r="G199" s="12"/>
      <c r="H199" s="154"/>
      <c r="I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</row>
    <row r="200" s="5" customFormat="1" spans="1:207">
      <c r="A200" s="137"/>
      <c r="B200" s="123"/>
      <c r="C200" s="141"/>
      <c r="D200" s="12"/>
      <c r="E200" s="12"/>
      <c r="F200" s="12"/>
      <c r="G200" s="12"/>
      <c r="H200" s="154"/>
      <c r="I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</row>
    <row r="201" s="5" customFormat="1" spans="1:207">
      <c r="A201" s="137"/>
      <c r="B201" s="123"/>
      <c r="C201" s="141"/>
      <c r="D201" s="12"/>
      <c r="E201" s="12"/>
      <c r="F201" s="12"/>
      <c r="G201" s="12"/>
      <c r="H201" s="154"/>
      <c r="I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</row>
    <row r="202" s="5" customFormat="1" spans="1:207">
      <c r="A202" s="137"/>
      <c r="B202" s="123"/>
      <c r="C202" s="141"/>
      <c r="D202" s="12"/>
      <c r="E202" s="12"/>
      <c r="F202" s="12"/>
      <c r="G202" s="12"/>
      <c r="H202" s="154"/>
      <c r="I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</row>
    <row r="203" s="5" customFormat="1" spans="1:207">
      <c r="A203" s="137"/>
      <c r="B203" s="123"/>
      <c r="C203" s="141"/>
      <c r="D203" s="12"/>
      <c r="E203" s="12"/>
      <c r="F203" s="12"/>
      <c r="G203" s="12"/>
      <c r="H203" s="154"/>
      <c r="I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 s="12"/>
      <c r="DH203" s="12"/>
      <c r="DI203" s="12"/>
      <c r="DJ203" s="12"/>
      <c r="DK203" s="12"/>
      <c r="DL203" s="12"/>
      <c r="DM203" s="12"/>
      <c r="DN203" s="12"/>
      <c r="DO203" s="12"/>
      <c r="DP203" s="12"/>
      <c r="DQ203" s="12"/>
      <c r="DR203" s="12"/>
      <c r="DS203" s="12"/>
      <c r="DT203" s="12"/>
      <c r="DU203" s="12"/>
      <c r="DV203" s="12"/>
      <c r="DW203" s="12"/>
      <c r="DX203" s="12"/>
      <c r="DY203" s="12"/>
      <c r="DZ203" s="12"/>
      <c r="EA203" s="12"/>
      <c r="EB203" s="12"/>
      <c r="EC203" s="12"/>
      <c r="ED203" s="12"/>
      <c r="EE203" s="12"/>
      <c r="EF203" s="12"/>
      <c r="EG203" s="12"/>
      <c r="EH203" s="12"/>
      <c r="EI203" s="12"/>
      <c r="EJ203" s="12"/>
      <c r="EK203" s="12"/>
      <c r="EL203" s="12"/>
      <c r="EM203" s="12"/>
      <c r="EN203" s="12"/>
      <c r="EO203" s="12"/>
      <c r="EP203" s="12"/>
      <c r="EQ203" s="12"/>
      <c r="ER203" s="12"/>
      <c r="ES203" s="12"/>
      <c r="ET203" s="12"/>
      <c r="EU203" s="12"/>
      <c r="EV203" s="12"/>
      <c r="EW203" s="12"/>
      <c r="EX203" s="12"/>
      <c r="EY203" s="12"/>
      <c r="EZ203" s="12"/>
      <c r="FA203" s="12"/>
      <c r="FB203" s="12"/>
      <c r="FC203" s="12"/>
      <c r="FD203" s="12"/>
      <c r="FE203" s="12"/>
      <c r="FF203" s="12"/>
      <c r="FG203" s="12"/>
      <c r="FH203" s="12"/>
      <c r="FI203" s="12"/>
      <c r="FJ203" s="12"/>
      <c r="FK203" s="12"/>
      <c r="FL203" s="12"/>
      <c r="FM203" s="12"/>
      <c r="FN203" s="12"/>
      <c r="FO203" s="12"/>
      <c r="FP203" s="12"/>
      <c r="FQ203" s="12"/>
      <c r="FR203" s="12"/>
      <c r="FS203" s="12"/>
      <c r="FT203" s="12"/>
      <c r="FU203" s="12"/>
      <c r="FV203" s="12"/>
      <c r="FW203" s="12"/>
      <c r="FX203" s="12"/>
      <c r="FY203" s="12"/>
      <c r="FZ203" s="12"/>
      <c r="GA203" s="12"/>
      <c r="GB203" s="12"/>
      <c r="GC203" s="12"/>
      <c r="GD203" s="12"/>
      <c r="GE203" s="12"/>
      <c r="GF203" s="12"/>
      <c r="GG203" s="12"/>
      <c r="GH203" s="12"/>
      <c r="GI203" s="12"/>
      <c r="GJ203" s="12"/>
      <c r="GK203" s="12"/>
      <c r="GL203" s="12"/>
      <c r="GM203" s="12"/>
      <c r="GN203" s="12"/>
      <c r="GO203" s="12"/>
      <c r="GP203" s="12"/>
      <c r="GQ203" s="12"/>
      <c r="GR203" s="12"/>
      <c r="GS203" s="12"/>
      <c r="GT203" s="12"/>
      <c r="GU203" s="12"/>
      <c r="GV203" s="12"/>
      <c r="GW203" s="12"/>
      <c r="GX203" s="12"/>
      <c r="GY203" s="12"/>
    </row>
    <row r="204" s="5" customFormat="1" spans="1:207">
      <c r="A204" s="137"/>
      <c r="B204" s="123"/>
      <c r="C204" s="141"/>
      <c r="D204" s="12"/>
      <c r="E204" s="12"/>
      <c r="F204" s="12"/>
      <c r="G204" s="12"/>
      <c r="H204" s="154"/>
      <c r="I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 s="12"/>
      <c r="DH204" s="12"/>
      <c r="DI204" s="12"/>
      <c r="DJ204" s="12"/>
      <c r="DK204" s="12"/>
      <c r="DL204" s="12"/>
      <c r="DM204" s="12"/>
      <c r="DN204" s="12"/>
      <c r="DO204" s="12"/>
      <c r="DP204" s="12"/>
      <c r="DQ204" s="12"/>
      <c r="DR204" s="12"/>
      <c r="DS204" s="12"/>
      <c r="DT204" s="12"/>
      <c r="DU204" s="12"/>
      <c r="DV204" s="12"/>
      <c r="DW204" s="12"/>
      <c r="DX204" s="12"/>
      <c r="DY204" s="12"/>
      <c r="DZ204" s="12"/>
      <c r="EA204" s="12"/>
      <c r="EB204" s="12"/>
      <c r="EC204" s="12"/>
      <c r="ED204" s="12"/>
      <c r="EE204" s="12"/>
      <c r="EF204" s="12"/>
      <c r="EG204" s="12"/>
      <c r="EH204" s="12"/>
      <c r="EI204" s="12"/>
      <c r="EJ204" s="12"/>
      <c r="EK204" s="12"/>
      <c r="EL204" s="12"/>
      <c r="EM204" s="12"/>
      <c r="EN204" s="12"/>
      <c r="EO204" s="12"/>
      <c r="EP204" s="12"/>
      <c r="EQ204" s="12"/>
      <c r="ER204" s="12"/>
      <c r="ES204" s="12"/>
      <c r="ET204" s="12"/>
      <c r="EU204" s="12"/>
      <c r="EV204" s="12"/>
      <c r="EW204" s="12"/>
      <c r="EX204" s="12"/>
      <c r="EY204" s="12"/>
      <c r="EZ204" s="12"/>
      <c r="FA204" s="12"/>
      <c r="FB204" s="12"/>
      <c r="FC204" s="12"/>
      <c r="FD204" s="12"/>
      <c r="FE204" s="12"/>
      <c r="FF204" s="12"/>
      <c r="FG204" s="12"/>
      <c r="FH204" s="12"/>
      <c r="FI204" s="12"/>
      <c r="FJ204" s="12"/>
      <c r="FK204" s="12"/>
      <c r="FL204" s="12"/>
      <c r="FM204" s="12"/>
      <c r="FN204" s="12"/>
      <c r="FO204" s="12"/>
      <c r="FP204" s="12"/>
      <c r="FQ204" s="12"/>
      <c r="FR204" s="12"/>
      <c r="FS204" s="12"/>
      <c r="FT204" s="12"/>
      <c r="FU204" s="12"/>
      <c r="FV204" s="12"/>
      <c r="FW204" s="12"/>
      <c r="FX204" s="12"/>
      <c r="FY204" s="12"/>
      <c r="FZ204" s="12"/>
      <c r="GA204" s="12"/>
      <c r="GB204" s="12"/>
      <c r="GC204" s="12"/>
      <c r="GD204" s="12"/>
      <c r="GE204" s="12"/>
      <c r="GF204" s="12"/>
      <c r="GG204" s="12"/>
      <c r="GH204" s="12"/>
      <c r="GI204" s="12"/>
      <c r="GJ204" s="12"/>
      <c r="GK204" s="12"/>
      <c r="GL204" s="12"/>
      <c r="GM204" s="12"/>
      <c r="GN204" s="12"/>
      <c r="GO204" s="12"/>
      <c r="GP204" s="12"/>
      <c r="GQ204" s="12"/>
      <c r="GR204" s="12"/>
      <c r="GS204" s="12"/>
      <c r="GT204" s="12"/>
      <c r="GU204" s="12"/>
      <c r="GV204" s="12"/>
      <c r="GW204" s="12"/>
      <c r="GX204" s="12"/>
      <c r="GY204" s="12"/>
    </row>
    <row r="205" s="5" customFormat="1" spans="1:207">
      <c r="A205" s="137"/>
      <c r="B205" s="123"/>
      <c r="C205" s="141"/>
      <c r="D205" s="12"/>
      <c r="E205" s="12"/>
      <c r="F205" s="12"/>
      <c r="G205" s="12"/>
      <c r="H205" s="154"/>
      <c r="I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</row>
    <row r="206" s="5" customFormat="1" spans="1:207">
      <c r="A206" s="137"/>
      <c r="B206" s="123"/>
      <c r="C206" s="141"/>
      <c r="D206" s="12"/>
      <c r="E206" s="12"/>
      <c r="F206" s="12"/>
      <c r="G206" s="12"/>
      <c r="H206" s="154"/>
      <c r="I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</row>
    <row r="207" s="5" customFormat="1" spans="1:207">
      <c r="A207" s="137"/>
      <c r="B207" s="123"/>
      <c r="C207" s="141"/>
      <c r="D207" s="12"/>
      <c r="E207" s="12"/>
      <c r="F207" s="12"/>
      <c r="G207" s="12"/>
      <c r="H207" s="154"/>
      <c r="I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</row>
    <row r="208" s="5" customFormat="1" spans="1:207">
      <c r="A208" s="137"/>
      <c r="B208" s="123"/>
      <c r="C208" s="141"/>
      <c r="D208" s="12"/>
      <c r="E208" s="12"/>
      <c r="F208" s="12"/>
      <c r="G208" s="12"/>
      <c r="H208" s="154"/>
      <c r="I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</row>
    <row r="209" s="5" customFormat="1" spans="1:207">
      <c r="A209" s="137"/>
      <c r="B209" s="123"/>
      <c r="C209" s="141"/>
      <c r="D209" s="12"/>
      <c r="E209" s="12"/>
      <c r="F209" s="12"/>
      <c r="G209" s="12"/>
      <c r="H209" s="154"/>
      <c r="I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</row>
    <row r="210" s="5" customFormat="1" spans="1:207">
      <c r="A210" s="137"/>
      <c r="B210" s="123"/>
      <c r="C210" s="141"/>
      <c r="D210" s="12"/>
      <c r="E210" s="12"/>
      <c r="F210" s="12"/>
      <c r="G210" s="12"/>
      <c r="H210" s="154"/>
      <c r="I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</row>
    <row r="211" s="5" customFormat="1" spans="1:207">
      <c r="A211" s="137"/>
      <c r="B211" s="123"/>
      <c r="C211" s="141"/>
      <c r="D211" s="12"/>
      <c r="E211" s="12"/>
      <c r="F211" s="12"/>
      <c r="G211" s="12"/>
      <c r="H211" s="154"/>
      <c r="I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</row>
    <row r="212" s="5" customFormat="1" spans="1:207">
      <c r="A212" s="137"/>
      <c r="B212" s="123"/>
      <c r="C212" s="141"/>
      <c r="D212" s="12"/>
      <c r="E212" s="12"/>
      <c r="F212" s="12"/>
      <c r="G212" s="12"/>
      <c r="H212" s="154"/>
      <c r="I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</row>
    <row r="213" s="5" customFormat="1" spans="1:207">
      <c r="A213" s="137"/>
      <c r="B213" s="123"/>
      <c r="C213" s="141"/>
      <c r="D213" s="12"/>
      <c r="E213" s="12"/>
      <c r="F213" s="12"/>
      <c r="G213" s="12"/>
      <c r="H213" s="154"/>
      <c r="I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</row>
    <row r="214" s="5" customFormat="1" spans="1:207">
      <c r="A214" s="137"/>
      <c r="B214" s="123"/>
      <c r="C214" s="141"/>
      <c r="D214" s="12"/>
      <c r="E214" s="12"/>
      <c r="F214" s="12"/>
      <c r="G214" s="12"/>
      <c r="H214" s="154"/>
      <c r="I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</row>
    <row r="215" s="5" customFormat="1" spans="1:207">
      <c r="A215" s="137"/>
      <c r="B215" s="123"/>
      <c r="C215" s="141"/>
      <c r="D215" s="12"/>
      <c r="E215" s="12"/>
      <c r="F215" s="12"/>
      <c r="G215" s="12"/>
      <c r="H215" s="154"/>
      <c r="I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</row>
    <row r="216" s="5" customFormat="1" spans="1:207">
      <c r="A216" s="137"/>
      <c r="B216" s="123"/>
      <c r="C216" s="141"/>
      <c r="D216" s="12"/>
      <c r="E216" s="12"/>
      <c r="F216" s="12"/>
      <c r="G216" s="12"/>
      <c r="H216" s="154"/>
      <c r="I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</row>
    <row r="217" s="5" customFormat="1" spans="1:207">
      <c r="A217" s="137"/>
      <c r="B217" s="123"/>
      <c r="C217" s="141"/>
      <c r="D217" s="12"/>
      <c r="E217" s="12"/>
      <c r="F217" s="12"/>
      <c r="G217" s="12"/>
      <c r="H217" s="154"/>
      <c r="I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</row>
    <row r="218" s="5" customFormat="1" spans="1:207">
      <c r="A218" s="137"/>
      <c r="B218" s="123"/>
      <c r="C218" s="141"/>
      <c r="D218" s="12"/>
      <c r="E218" s="12"/>
      <c r="F218" s="12"/>
      <c r="G218" s="12"/>
      <c r="H218" s="154"/>
      <c r="I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</row>
    <row r="219" s="5" customFormat="1" spans="1:207">
      <c r="A219" s="137"/>
      <c r="B219" s="123"/>
      <c r="C219" s="141"/>
      <c r="D219" s="12"/>
      <c r="E219" s="12"/>
      <c r="F219" s="12"/>
      <c r="G219" s="12"/>
      <c r="H219" s="154"/>
      <c r="I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</row>
    <row r="220" s="5" customFormat="1" spans="1:207">
      <c r="A220" s="137"/>
      <c r="B220" s="123"/>
      <c r="C220" s="141"/>
      <c r="D220" s="12"/>
      <c r="E220" s="12"/>
      <c r="F220" s="12"/>
      <c r="G220" s="12"/>
      <c r="H220" s="154"/>
      <c r="I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</row>
    <row r="221" s="5" customFormat="1" spans="1:207">
      <c r="A221" s="137"/>
      <c r="B221" s="123"/>
      <c r="C221" s="141"/>
      <c r="D221" s="12"/>
      <c r="E221" s="12"/>
      <c r="F221" s="12"/>
      <c r="G221" s="12"/>
      <c r="H221" s="154"/>
      <c r="I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</row>
    <row r="222" s="5" customFormat="1" spans="1:207">
      <c r="A222" s="137"/>
      <c r="B222" s="123"/>
      <c r="C222" s="141"/>
      <c r="D222" s="12"/>
      <c r="E222" s="12"/>
      <c r="F222" s="12"/>
      <c r="G222" s="12"/>
      <c r="H222" s="154"/>
      <c r="I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</row>
    <row r="223" s="5" customFormat="1" spans="1:207">
      <c r="A223" s="137"/>
      <c r="B223" s="123"/>
      <c r="C223" s="141"/>
      <c r="D223" s="12"/>
      <c r="E223" s="12"/>
      <c r="F223" s="12"/>
      <c r="G223" s="12"/>
      <c r="H223" s="154"/>
      <c r="I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</row>
    <row r="224" s="5" customFormat="1" spans="1:207">
      <c r="A224" s="137"/>
      <c r="B224" s="123"/>
      <c r="C224" s="141"/>
      <c r="D224" s="12"/>
      <c r="E224" s="12"/>
      <c r="F224" s="12"/>
      <c r="G224" s="12"/>
      <c r="H224" s="154"/>
      <c r="I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</row>
    <row r="225" s="5" customFormat="1" spans="1:207">
      <c r="A225" s="137"/>
      <c r="B225" s="123"/>
      <c r="C225" s="141"/>
      <c r="D225" s="12"/>
      <c r="E225" s="12"/>
      <c r="F225" s="12"/>
      <c r="G225" s="12"/>
      <c r="H225" s="154"/>
      <c r="I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</row>
    <row r="226" s="5" customFormat="1" spans="1:207">
      <c r="A226" s="137"/>
      <c r="B226" s="123"/>
      <c r="C226" s="141"/>
      <c r="D226" s="12"/>
      <c r="E226" s="12"/>
      <c r="F226" s="12"/>
      <c r="G226" s="12"/>
      <c r="H226" s="154"/>
      <c r="I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</row>
    <row r="227" s="5" customFormat="1" spans="1:207">
      <c r="A227" s="137"/>
      <c r="B227" s="123"/>
      <c r="C227" s="141"/>
      <c r="D227" s="12"/>
      <c r="E227" s="12"/>
      <c r="F227" s="12"/>
      <c r="G227" s="12"/>
      <c r="H227" s="154"/>
      <c r="I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</row>
    <row r="228" s="5" customFormat="1" spans="1:207">
      <c r="A228" s="137"/>
      <c r="B228" s="123"/>
      <c r="C228" s="141"/>
      <c r="D228" s="12"/>
      <c r="E228" s="12"/>
      <c r="F228" s="12"/>
      <c r="G228" s="12"/>
      <c r="H228" s="154"/>
      <c r="I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</row>
    <row r="229" s="5" customFormat="1" spans="1:207">
      <c r="A229" s="137"/>
      <c r="B229" s="123"/>
      <c r="C229" s="141"/>
      <c r="D229" s="12"/>
      <c r="E229" s="12"/>
      <c r="F229" s="12"/>
      <c r="G229" s="12"/>
      <c r="H229" s="154"/>
      <c r="I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</row>
    <row r="230" s="5" customFormat="1" spans="1:207">
      <c r="A230" s="137"/>
      <c r="B230" s="123"/>
      <c r="C230" s="141"/>
      <c r="D230" s="12"/>
      <c r="E230" s="12"/>
      <c r="F230" s="12"/>
      <c r="G230" s="12"/>
      <c r="H230" s="154"/>
      <c r="I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</row>
    <row r="231" s="5" customFormat="1" spans="1:207">
      <c r="A231" s="137"/>
      <c r="B231" s="123"/>
      <c r="C231" s="141"/>
      <c r="D231" s="12"/>
      <c r="E231" s="12"/>
      <c r="F231" s="12"/>
      <c r="G231" s="12"/>
      <c r="H231" s="154"/>
      <c r="I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</row>
    <row r="232" s="5" customFormat="1" spans="1:207">
      <c r="A232" s="137"/>
      <c r="B232" s="123"/>
      <c r="C232" s="141"/>
      <c r="D232" s="12"/>
      <c r="E232" s="12"/>
      <c r="F232" s="12"/>
      <c r="G232" s="12"/>
      <c r="H232" s="154"/>
      <c r="I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</row>
    <row r="233" s="5" customFormat="1" spans="1:207">
      <c r="A233" s="137"/>
      <c r="B233" s="123"/>
      <c r="C233" s="141"/>
      <c r="D233" s="12"/>
      <c r="E233" s="12"/>
      <c r="F233" s="12"/>
      <c r="G233" s="12"/>
      <c r="H233" s="154"/>
      <c r="I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</row>
    <row r="234" s="5" customFormat="1" spans="1:207">
      <c r="A234" s="137"/>
      <c r="B234" s="123"/>
      <c r="C234" s="141"/>
      <c r="D234" s="12"/>
      <c r="E234" s="12"/>
      <c r="F234" s="12"/>
      <c r="G234" s="12"/>
      <c r="H234" s="154"/>
      <c r="I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12"/>
      <c r="DM234" s="12"/>
      <c r="DN234" s="12"/>
      <c r="DO234" s="12"/>
      <c r="DP234" s="12"/>
      <c r="DQ234" s="12"/>
      <c r="DR234" s="12"/>
      <c r="DS234" s="12"/>
      <c r="DT234" s="12"/>
      <c r="DU234" s="12"/>
      <c r="DV234" s="12"/>
      <c r="DW234" s="12"/>
      <c r="DX234" s="12"/>
      <c r="DY234" s="12"/>
      <c r="DZ234" s="12"/>
      <c r="EA234" s="12"/>
      <c r="EB234" s="12"/>
      <c r="EC234" s="12"/>
      <c r="ED234" s="12"/>
      <c r="EE234" s="12"/>
      <c r="EF234" s="12"/>
      <c r="EG234" s="12"/>
      <c r="EH234" s="12"/>
      <c r="EI234" s="12"/>
      <c r="EJ234" s="12"/>
      <c r="EK234" s="12"/>
      <c r="EL234" s="12"/>
      <c r="EM234" s="12"/>
      <c r="EN234" s="12"/>
      <c r="EO234" s="12"/>
      <c r="EP234" s="12"/>
      <c r="EQ234" s="12"/>
      <c r="ER234" s="12"/>
      <c r="ES234" s="12"/>
      <c r="ET234" s="12"/>
      <c r="EU234" s="12"/>
      <c r="EV234" s="12"/>
      <c r="EW234" s="12"/>
      <c r="EX234" s="12"/>
      <c r="EY234" s="12"/>
      <c r="EZ234" s="12"/>
      <c r="FA234" s="12"/>
      <c r="FB234" s="12"/>
      <c r="FC234" s="12"/>
      <c r="FD234" s="12"/>
      <c r="FE234" s="12"/>
      <c r="FF234" s="12"/>
      <c r="FG234" s="12"/>
      <c r="FH234" s="12"/>
      <c r="FI234" s="12"/>
      <c r="FJ234" s="12"/>
      <c r="FK234" s="12"/>
      <c r="FL234" s="12"/>
      <c r="FM234" s="12"/>
      <c r="FN234" s="12"/>
      <c r="FO234" s="12"/>
      <c r="FP234" s="12"/>
      <c r="FQ234" s="12"/>
      <c r="FR234" s="12"/>
      <c r="FS234" s="12"/>
      <c r="FT234" s="12"/>
      <c r="FU234" s="12"/>
      <c r="FV234" s="12"/>
      <c r="FW234" s="12"/>
      <c r="FX234" s="12"/>
      <c r="FY234" s="12"/>
      <c r="FZ234" s="12"/>
      <c r="GA234" s="12"/>
      <c r="GB234" s="12"/>
      <c r="GC234" s="12"/>
      <c r="GD234" s="12"/>
      <c r="GE234" s="12"/>
      <c r="GF234" s="12"/>
      <c r="GG234" s="12"/>
      <c r="GH234" s="12"/>
      <c r="GI234" s="12"/>
      <c r="GJ234" s="12"/>
      <c r="GK234" s="12"/>
      <c r="GL234" s="12"/>
      <c r="GM234" s="12"/>
      <c r="GN234" s="12"/>
      <c r="GO234" s="12"/>
      <c r="GP234" s="12"/>
      <c r="GQ234" s="12"/>
      <c r="GR234" s="12"/>
      <c r="GS234" s="12"/>
      <c r="GT234" s="12"/>
      <c r="GU234" s="12"/>
      <c r="GV234" s="12"/>
      <c r="GW234" s="12"/>
      <c r="GX234" s="12"/>
      <c r="GY234" s="12"/>
    </row>
    <row r="235" s="5" customFormat="1" spans="1:207">
      <c r="A235" s="137"/>
      <c r="B235" s="123"/>
      <c r="C235" s="141"/>
      <c r="D235" s="12"/>
      <c r="E235" s="12"/>
      <c r="F235" s="12"/>
      <c r="G235" s="12"/>
      <c r="H235" s="154"/>
      <c r="I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 s="12"/>
      <c r="DH235" s="12"/>
      <c r="DI235" s="12"/>
      <c r="DJ235" s="12"/>
      <c r="DK235" s="12"/>
      <c r="DL235" s="12"/>
      <c r="DM235" s="12"/>
      <c r="DN235" s="12"/>
      <c r="DO235" s="12"/>
      <c r="DP235" s="12"/>
      <c r="DQ235" s="12"/>
      <c r="DR235" s="12"/>
      <c r="DS235" s="12"/>
      <c r="DT235" s="12"/>
      <c r="DU235" s="12"/>
      <c r="DV235" s="12"/>
      <c r="DW235" s="12"/>
      <c r="DX235" s="12"/>
      <c r="DY235" s="12"/>
      <c r="DZ235" s="12"/>
      <c r="EA235" s="12"/>
      <c r="EB235" s="12"/>
      <c r="EC235" s="12"/>
      <c r="ED235" s="12"/>
      <c r="EE235" s="12"/>
      <c r="EF235" s="12"/>
      <c r="EG235" s="12"/>
      <c r="EH235" s="12"/>
      <c r="EI235" s="12"/>
      <c r="EJ235" s="12"/>
      <c r="EK235" s="12"/>
      <c r="EL235" s="12"/>
      <c r="EM235" s="12"/>
      <c r="EN235" s="12"/>
      <c r="EO235" s="12"/>
      <c r="EP235" s="12"/>
      <c r="EQ235" s="12"/>
      <c r="ER235" s="12"/>
      <c r="ES235" s="12"/>
      <c r="ET235" s="12"/>
      <c r="EU235" s="12"/>
      <c r="EV235" s="12"/>
      <c r="EW235" s="12"/>
      <c r="EX235" s="12"/>
      <c r="EY235" s="12"/>
      <c r="EZ235" s="12"/>
      <c r="FA235" s="12"/>
      <c r="FB235" s="12"/>
      <c r="FC235" s="12"/>
      <c r="FD235" s="12"/>
      <c r="FE235" s="12"/>
      <c r="FF235" s="12"/>
      <c r="FG235" s="12"/>
      <c r="FH235" s="12"/>
      <c r="FI235" s="12"/>
      <c r="FJ235" s="12"/>
      <c r="FK235" s="12"/>
      <c r="FL235" s="12"/>
      <c r="FM235" s="12"/>
      <c r="FN235" s="12"/>
      <c r="FO235" s="12"/>
      <c r="FP235" s="12"/>
      <c r="FQ235" s="12"/>
      <c r="FR235" s="12"/>
      <c r="FS235" s="12"/>
      <c r="FT235" s="12"/>
      <c r="FU235" s="12"/>
      <c r="FV235" s="12"/>
      <c r="FW235" s="12"/>
      <c r="FX235" s="12"/>
      <c r="FY235" s="12"/>
      <c r="FZ235" s="12"/>
      <c r="GA235" s="12"/>
      <c r="GB235" s="12"/>
      <c r="GC235" s="12"/>
      <c r="GD235" s="12"/>
      <c r="GE235" s="12"/>
      <c r="GF235" s="12"/>
      <c r="GG235" s="12"/>
      <c r="GH235" s="12"/>
      <c r="GI235" s="12"/>
      <c r="GJ235" s="12"/>
      <c r="GK235" s="12"/>
      <c r="GL235" s="12"/>
      <c r="GM235" s="12"/>
      <c r="GN235" s="12"/>
      <c r="GO235" s="12"/>
      <c r="GP235" s="12"/>
      <c r="GQ235" s="12"/>
      <c r="GR235" s="12"/>
      <c r="GS235" s="12"/>
      <c r="GT235" s="12"/>
      <c r="GU235" s="12"/>
      <c r="GV235" s="12"/>
      <c r="GW235" s="12"/>
      <c r="GX235" s="12"/>
      <c r="GY235" s="12"/>
    </row>
    <row r="236" s="5" customFormat="1" spans="1:207">
      <c r="A236" s="137"/>
      <c r="B236" s="123"/>
      <c r="C236" s="141"/>
      <c r="D236" s="12"/>
      <c r="E236" s="12"/>
      <c r="F236" s="12"/>
      <c r="G236" s="12"/>
      <c r="H236" s="154"/>
      <c r="I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 s="12"/>
      <c r="DH236" s="12"/>
      <c r="DI236" s="12"/>
      <c r="DJ236" s="12"/>
      <c r="DK236" s="12"/>
      <c r="DL236" s="12"/>
      <c r="DM236" s="12"/>
      <c r="DN236" s="12"/>
      <c r="DO236" s="12"/>
      <c r="DP236" s="12"/>
      <c r="DQ236" s="12"/>
      <c r="DR236" s="12"/>
      <c r="DS236" s="12"/>
      <c r="DT236" s="12"/>
      <c r="DU236" s="12"/>
      <c r="DV236" s="12"/>
      <c r="DW236" s="12"/>
      <c r="DX236" s="12"/>
      <c r="DY236" s="12"/>
      <c r="DZ236" s="12"/>
      <c r="EA236" s="12"/>
      <c r="EB236" s="12"/>
      <c r="EC236" s="12"/>
      <c r="ED236" s="12"/>
      <c r="EE236" s="12"/>
      <c r="EF236" s="12"/>
      <c r="EG236" s="12"/>
      <c r="EH236" s="12"/>
      <c r="EI236" s="12"/>
      <c r="EJ236" s="12"/>
      <c r="EK236" s="12"/>
      <c r="EL236" s="12"/>
      <c r="EM236" s="12"/>
      <c r="EN236" s="12"/>
      <c r="EO236" s="12"/>
      <c r="EP236" s="12"/>
      <c r="EQ236" s="12"/>
      <c r="ER236" s="12"/>
      <c r="ES236" s="12"/>
      <c r="ET236" s="12"/>
      <c r="EU236" s="12"/>
      <c r="EV236" s="12"/>
      <c r="EW236" s="12"/>
      <c r="EX236" s="12"/>
      <c r="EY236" s="12"/>
      <c r="EZ236" s="12"/>
      <c r="FA236" s="12"/>
      <c r="FB236" s="12"/>
      <c r="FC236" s="12"/>
      <c r="FD236" s="12"/>
      <c r="FE236" s="12"/>
      <c r="FF236" s="12"/>
      <c r="FG236" s="12"/>
      <c r="FH236" s="12"/>
      <c r="FI236" s="12"/>
      <c r="FJ236" s="12"/>
      <c r="FK236" s="12"/>
      <c r="FL236" s="12"/>
      <c r="FM236" s="12"/>
      <c r="FN236" s="12"/>
      <c r="FO236" s="12"/>
      <c r="FP236" s="12"/>
      <c r="FQ236" s="12"/>
      <c r="FR236" s="12"/>
      <c r="FS236" s="12"/>
      <c r="FT236" s="12"/>
      <c r="FU236" s="12"/>
      <c r="FV236" s="12"/>
      <c r="FW236" s="12"/>
      <c r="FX236" s="12"/>
      <c r="FY236" s="12"/>
      <c r="FZ236" s="12"/>
      <c r="GA236" s="12"/>
      <c r="GB236" s="12"/>
      <c r="GC236" s="12"/>
      <c r="GD236" s="12"/>
      <c r="GE236" s="12"/>
      <c r="GF236" s="12"/>
      <c r="GG236" s="12"/>
      <c r="GH236" s="12"/>
      <c r="GI236" s="12"/>
      <c r="GJ236" s="12"/>
      <c r="GK236" s="12"/>
      <c r="GL236" s="12"/>
      <c r="GM236" s="12"/>
      <c r="GN236" s="12"/>
      <c r="GO236" s="12"/>
      <c r="GP236" s="12"/>
      <c r="GQ236" s="12"/>
      <c r="GR236" s="12"/>
      <c r="GS236" s="12"/>
      <c r="GT236" s="12"/>
      <c r="GU236" s="12"/>
      <c r="GV236" s="12"/>
      <c r="GW236" s="12"/>
      <c r="GX236" s="12"/>
      <c r="GY236" s="12"/>
    </row>
    <row r="237" s="5" customFormat="1" spans="1:207">
      <c r="A237" s="137"/>
      <c r="B237" s="123"/>
      <c r="C237" s="141"/>
      <c r="D237" s="12"/>
      <c r="E237" s="12"/>
      <c r="F237" s="12"/>
      <c r="G237" s="12"/>
      <c r="H237" s="154"/>
      <c r="I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 s="12"/>
      <c r="DH237" s="12"/>
      <c r="DI237" s="12"/>
      <c r="DJ237" s="12"/>
      <c r="DK237" s="12"/>
      <c r="DL237" s="12"/>
      <c r="DM237" s="12"/>
      <c r="DN237" s="12"/>
      <c r="DO237" s="12"/>
      <c r="DP237" s="12"/>
      <c r="DQ237" s="12"/>
      <c r="DR237" s="12"/>
      <c r="DS237" s="12"/>
      <c r="DT237" s="12"/>
      <c r="DU237" s="12"/>
      <c r="DV237" s="12"/>
      <c r="DW237" s="12"/>
      <c r="DX237" s="12"/>
      <c r="DY237" s="12"/>
      <c r="DZ237" s="12"/>
      <c r="EA237" s="12"/>
      <c r="EB237" s="12"/>
      <c r="EC237" s="12"/>
      <c r="ED237" s="12"/>
      <c r="EE237" s="12"/>
      <c r="EF237" s="12"/>
      <c r="EG237" s="12"/>
      <c r="EH237" s="12"/>
      <c r="EI237" s="12"/>
      <c r="EJ237" s="12"/>
      <c r="EK237" s="12"/>
      <c r="EL237" s="12"/>
      <c r="EM237" s="12"/>
      <c r="EN237" s="12"/>
      <c r="EO237" s="12"/>
      <c r="EP237" s="12"/>
      <c r="EQ237" s="12"/>
      <c r="ER237" s="12"/>
      <c r="ES237" s="12"/>
      <c r="ET237" s="12"/>
      <c r="EU237" s="12"/>
      <c r="EV237" s="12"/>
      <c r="EW237" s="12"/>
      <c r="EX237" s="12"/>
      <c r="EY237" s="12"/>
      <c r="EZ237" s="12"/>
      <c r="FA237" s="12"/>
      <c r="FB237" s="12"/>
      <c r="FC237" s="12"/>
      <c r="FD237" s="12"/>
      <c r="FE237" s="12"/>
      <c r="FF237" s="12"/>
      <c r="FG237" s="12"/>
      <c r="FH237" s="12"/>
      <c r="FI237" s="12"/>
      <c r="FJ237" s="12"/>
      <c r="FK237" s="12"/>
      <c r="FL237" s="12"/>
      <c r="FM237" s="12"/>
      <c r="FN237" s="12"/>
      <c r="FO237" s="12"/>
      <c r="FP237" s="12"/>
      <c r="FQ237" s="12"/>
      <c r="FR237" s="12"/>
      <c r="FS237" s="12"/>
      <c r="FT237" s="12"/>
      <c r="FU237" s="12"/>
      <c r="FV237" s="12"/>
      <c r="FW237" s="12"/>
      <c r="FX237" s="12"/>
      <c r="FY237" s="12"/>
      <c r="FZ237" s="12"/>
      <c r="GA237" s="12"/>
      <c r="GB237" s="12"/>
      <c r="GC237" s="12"/>
      <c r="GD237" s="12"/>
      <c r="GE237" s="12"/>
      <c r="GF237" s="12"/>
      <c r="GG237" s="12"/>
      <c r="GH237" s="12"/>
      <c r="GI237" s="12"/>
      <c r="GJ237" s="12"/>
      <c r="GK237" s="12"/>
      <c r="GL237" s="12"/>
      <c r="GM237" s="12"/>
      <c r="GN237" s="12"/>
      <c r="GO237" s="12"/>
      <c r="GP237" s="12"/>
      <c r="GQ237" s="12"/>
      <c r="GR237" s="12"/>
      <c r="GS237" s="12"/>
      <c r="GT237" s="12"/>
      <c r="GU237" s="12"/>
      <c r="GV237" s="12"/>
      <c r="GW237" s="12"/>
      <c r="GX237" s="12"/>
      <c r="GY237" s="12"/>
    </row>
    <row r="238" s="5" customFormat="1" spans="1:207">
      <c r="A238" s="137"/>
      <c r="B238" s="123"/>
      <c r="C238" s="141"/>
      <c r="D238" s="12"/>
      <c r="E238" s="12"/>
      <c r="F238" s="12"/>
      <c r="G238" s="12"/>
      <c r="H238" s="154"/>
      <c r="I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 s="12"/>
      <c r="DH238" s="12"/>
      <c r="DI238" s="12"/>
      <c r="DJ238" s="12"/>
      <c r="DK238" s="12"/>
      <c r="DL238" s="12"/>
      <c r="DM238" s="12"/>
      <c r="DN238" s="12"/>
      <c r="DO238" s="12"/>
      <c r="DP238" s="12"/>
      <c r="DQ238" s="12"/>
      <c r="DR238" s="12"/>
      <c r="DS238" s="12"/>
      <c r="DT238" s="12"/>
      <c r="DU238" s="12"/>
      <c r="DV238" s="12"/>
      <c r="DW238" s="12"/>
      <c r="DX238" s="12"/>
      <c r="DY238" s="12"/>
      <c r="DZ238" s="12"/>
      <c r="EA238" s="12"/>
      <c r="EB238" s="12"/>
      <c r="EC238" s="12"/>
      <c r="ED238" s="12"/>
      <c r="EE238" s="12"/>
      <c r="EF238" s="12"/>
      <c r="EG238" s="12"/>
      <c r="EH238" s="12"/>
      <c r="EI238" s="12"/>
      <c r="EJ238" s="12"/>
      <c r="EK238" s="12"/>
      <c r="EL238" s="12"/>
      <c r="EM238" s="12"/>
      <c r="EN238" s="12"/>
      <c r="EO238" s="12"/>
      <c r="EP238" s="12"/>
      <c r="EQ238" s="12"/>
      <c r="ER238" s="12"/>
      <c r="ES238" s="12"/>
      <c r="ET238" s="12"/>
      <c r="EU238" s="12"/>
      <c r="EV238" s="12"/>
      <c r="EW238" s="12"/>
      <c r="EX238" s="12"/>
      <c r="EY238" s="12"/>
      <c r="EZ238" s="12"/>
      <c r="FA238" s="12"/>
      <c r="FB238" s="12"/>
      <c r="FC238" s="12"/>
      <c r="FD238" s="12"/>
      <c r="FE238" s="12"/>
      <c r="FF238" s="12"/>
      <c r="FG238" s="12"/>
      <c r="FH238" s="12"/>
      <c r="FI238" s="12"/>
      <c r="FJ238" s="12"/>
      <c r="FK238" s="12"/>
      <c r="FL238" s="12"/>
      <c r="FM238" s="12"/>
      <c r="FN238" s="12"/>
      <c r="FO238" s="12"/>
      <c r="FP238" s="12"/>
      <c r="FQ238" s="12"/>
      <c r="FR238" s="12"/>
      <c r="FS238" s="12"/>
      <c r="FT238" s="12"/>
      <c r="FU238" s="12"/>
      <c r="FV238" s="12"/>
      <c r="FW238" s="12"/>
      <c r="FX238" s="12"/>
      <c r="FY238" s="12"/>
      <c r="FZ238" s="12"/>
      <c r="GA238" s="12"/>
      <c r="GB238" s="12"/>
      <c r="GC238" s="12"/>
      <c r="GD238" s="12"/>
      <c r="GE238" s="12"/>
      <c r="GF238" s="12"/>
      <c r="GG238" s="12"/>
      <c r="GH238" s="12"/>
      <c r="GI238" s="12"/>
      <c r="GJ238" s="12"/>
      <c r="GK238" s="12"/>
      <c r="GL238" s="12"/>
      <c r="GM238" s="12"/>
      <c r="GN238" s="12"/>
      <c r="GO238" s="12"/>
      <c r="GP238" s="12"/>
      <c r="GQ238" s="12"/>
      <c r="GR238" s="12"/>
      <c r="GS238" s="12"/>
      <c r="GT238" s="12"/>
      <c r="GU238" s="12"/>
      <c r="GV238" s="12"/>
      <c r="GW238" s="12"/>
      <c r="GX238" s="12"/>
      <c r="GY238" s="12"/>
    </row>
    <row r="239" s="5" customFormat="1" spans="1:207">
      <c r="A239" s="137"/>
      <c r="B239" s="123"/>
      <c r="C239" s="141"/>
      <c r="D239" s="12"/>
      <c r="E239" s="12"/>
      <c r="F239" s="12"/>
      <c r="G239" s="12"/>
      <c r="H239" s="154"/>
      <c r="I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 s="12"/>
      <c r="DH239" s="12"/>
      <c r="DI239" s="12"/>
      <c r="DJ239" s="12"/>
      <c r="DK239" s="12"/>
      <c r="DL239" s="12"/>
      <c r="DM239" s="12"/>
      <c r="DN239" s="12"/>
      <c r="DO239" s="12"/>
      <c r="DP239" s="12"/>
      <c r="DQ239" s="12"/>
      <c r="DR239" s="12"/>
      <c r="DS239" s="12"/>
      <c r="DT239" s="12"/>
      <c r="DU239" s="12"/>
      <c r="DV239" s="12"/>
      <c r="DW239" s="12"/>
      <c r="DX239" s="12"/>
      <c r="DY239" s="12"/>
      <c r="DZ239" s="12"/>
      <c r="EA239" s="12"/>
      <c r="EB239" s="12"/>
      <c r="EC239" s="12"/>
      <c r="ED239" s="12"/>
      <c r="EE239" s="12"/>
      <c r="EF239" s="12"/>
      <c r="EG239" s="12"/>
      <c r="EH239" s="12"/>
      <c r="EI239" s="12"/>
      <c r="EJ239" s="12"/>
      <c r="EK239" s="12"/>
      <c r="EL239" s="12"/>
      <c r="EM239" s="12"/>
      <c r="EN239" s="12"/>
      <c r="EO239" s="12"/>
      <c r="EP239" s="12"/>
      <c r="EQ239" s="12"/>
      <c r="ER239" s="12"/>
      <c r="ES239" s="12"/>
      <c r="ET239" s="12"/>
      <c r="EU239" s="12"/>
      <c r="EV239" s="12"/>
      <c r="EW239" s="12"/>
      <c r="EX239" s="12"/>
      <c r="EY239" s="12"/>
      <c r="EZ239" s="12"/>
      <c r="FA239" s="12"/>
      <c r="FB239" s="12"/>
      <c r="FC239" s="12"/>
      <c r="FD239" s="12"/>
      <c r="FE239" s="12"/>
      <c r="FF239" s="12"/>
      <c r="FG239" s="12"/>
      <c r="FH239" s="12"/>
      <c r="FI239" s="12"/>
      <c r="FJ239" s="12"/>
      <c r="FK239" s="12"/>
      <c r="FL239" s="12"/>
      <c r="FM239" s="12"/>
      <c r="FN239" s="12"/>
      <c r="FO239" s="12"/>
      <c r="FP239" s="12"/>
      <c r="FQ239" s="12"/>
      <c r="FR239" s="12"/>
      <c r="FS239" s="12"/>
      <c r="FT239" s="12"/>
      <c r="FU239" s="12"/>
      <c r="FV239" s="12"/>
      <c r="FW239" s="12"/>
      <c r="FX239" s="12"/>
      <c r="FY239" s="12"/>
      <c r="FZ239" s="12"/>
      <c r="GA239" s="12"/>
      <c r="GB239" s="12"/>
      <c r="GC239" s="12"/>
      <c r="GD239" s="12"/>
      <c r="GE239" s="12"/>
      <c r="GF239" s="12"/>
      <c r="GG239" s="12"/>
      <c r="GH239" s="12"/>
      <c r="GI239" s="12"/>
      <c r="GJ239" s="12"/>
      <c r="GK239" s="12"/>
      <c r="GL239" s="12"/>
      <c r="GM239" s="12"/>
      <c r="GN239" s="12"/>
      <c r="GO239" s="12"/>
      <c r="GP239" s="12"/>
      <c r="GQ239" s="12"/>
      <c r="GR239" s="12"/>
      <c r="GS239" s="12"/>
      <c r="GT239" s="12"/>
      <c r="GU239" s="12"/>
      <c r="GV239" s="12"/>
      <c r="GW239" s="12"/>
      <c r="GX239" s="12"/>
      <c r="GY239" s="12"/>
    </row>
    <row r="240" s="5" customFormat="1" spans="1:207">
      <c r="A240" s="137"/>
      <c r="B240" s="123"/>
      <c r="C240" s="141"/>
      <c r="D240" s="12"/>
      <c r="E240" s="12"/>
      <c r="F240" s="12"/>
      <c r="G240" s="12"/>
      <c r="H240" s="154"/>
      <c r="I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 s="12"/>
      <c r="DH240" s="12"/>
      <c r="DI240" s="12"/>
      <c r="DJ240" s="12"/>
      <c r="DK240" s="12"/>
      <c r="DL240" s="12"/>
      <c r="DM240" s="12"/>
      <c r="DN240" s="12"/>
      <c r="DO240" s="12"/>
      <c r="DP240" s="12"/>
      <c r="DQ240" s="12"/>
      <c r="DR240" s="12"/>
      <c r="DS240" s="12"/>
      <c r="DT240" s="12"/>
      <c r="DU240" s="12"/>
      <c r="DV240" s="12"/>
      <c r="DW240" s="12"/>
      <c r="DX240" s="12"/>
      <c r="DY240" s="12"/>
      <c r="DZ240" s="12"/>
      <c r="EA240" s="12"/>
      <c r="EB240" s="12"/>
      <c r="EC240" s="12"/>
      <c r="ED240" s="12"/>
      <c r="EE240" s="12"/>
      <c r="EF240" s="12"/>
      <c r="EG240" s="12"/>
      <c r="EH240" s="12"/>
      <c r="EI240" s="12"/>
      <c r="EJ240" s="12"/>
      <c r="EK240" s="12"/>
      <c r="EL240" s="12"/>
      <c r="EM240" s="12"/>
      <c r="EN240" s="12"/>
      <c r="EO240" s="12"/>
      <c r="EP240" s="12"/>
      <c r="EQ240" s="12"/>
      <c r="ER240" s="12"/>
      <c r="ES240" s="12"/>
      <c r="ET240" s="12"/>
      <c r="EU240" s="12"/>
      <c r="EV240" s="12"/>
      <c r="EW240" s="12"/>
      <c r="EX240" s="12"/>
      <c r="EY240" s="12"/>
      <c r="EZ240" s="12"/>
      <c r="FA240" s="12"/>
      <c r="FB240" s="12"/>
      <c r="FC240" s="12"/>
      <c r="FD240" s="12"/>
      <c r="FE240" s="12"/>
      <c r="FF240" s="12"/>
      <c r="FG240" s="12"/>
      <c r="FH240" s="12"/>
      <c r="FI240" s="12"/>
      <c r="FJ240" s="12"/>
      <c r="FK240" s="12"/>
      <c r="FL240" s="12"/>
      <c r="FM240" s="12"/>
      <c r="FN240" s="12"/>
      <c r="FO240" s="12"/>
      <c r="FP240" s="12"/>
      <c r="FQ240" s="12"/>
      <c r="FR240" s="12"/>
      <c r="FS240" s="12"/>
      <c r="FT240" s="12"/>
      <c r="FU240" s="12"/>
      <c r="FV240" s="12"/>
      <c r="FW240" s="12"/>
      <c r="FX240" s="12"/>
      <c r="FY240" s="12"/>
      <c r="FZ240" s="12"/>
      <c r="GA240" s="12"/>
      <c r="GB240" s="12"/>
      <c r="GC240" s="12"/>
      <c r="GD240" s="12"/>
      <c r="GE240" s="12"/>
      <c r="GF240" s="12"/>
      <c r="GG240" s="12"/>
      <c r="GH240" s="12"/>
      <c r="GI240" s="12"/>
      <c r="GJ240" s="12"/>
      <c r="GK240" s="12"/>
      <c r="GL240" s="12"/>
      <c r="GM240" s="12"/>
      <c r="GN240" s="12"/>
      <c r="GO240" s="12"/>
      <c r="GP240" s="12"/>
      <c r="GQ240" s="12"/>
      <c r="GR240" s="12"/>
      <c r="GS240" s="12"/>
      <c r="GT240" s="12"/>
      <c r="GU240" s="12"/>
      <c r="GV240" s="12"/>
      <c r="GW240" s="12"/>
      <c r="GX240" s="12"/>
      <c r="GY240" s="12"/>
    </row>
    <row r="241" s="5" customFormat="1" spans="1:207">
      <c r="A241" s="137"/>
      <c r="B241" s="123"/>
      <c r="C241" s="141"/>
      <c r="D241" s="12"/>
      <c r="E241" s="12"/>
      <c r="F241" s="12"/>
      <c r="G241" s="12"/>
      <c r="H241" s="154"/>
      <c r="I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 s="12"/>
      <c r="DH241" s="12"/>
      <c r="DI241" s="12"/>
      <c r="DJ241" s="12"/>
      <c r="DK241" s="12"/>
      <c r="DL241" s="12"/>
      <c r="DM241" s="12"/>
      <c r="DN241" s="12"/>
      <c r="DO241" s="12"/>
      <c r="DP241" s="12"/>
      <c r="DQ241" s="12"/>
      <c r="DR241" s="12"/>
      <c r="DS241" s="12"/>
      <c r="DT241" s="12"/>
      <c r="DU241" s="12"/>
      <c r="DV241" s="12"/>
      <c r="DW241" s="12"/>
      <c r="DX241" s="12"/>
      <c r="DY241" s="12"/>
      <c r="DZ241" s="12"/>
      <c r="EA241" s="12"/>
      <c r="EB241" s="12"/>
      <c r="EC241" s="12"/>
      <c r="ED241" s="12"/>
      <c r="EE241" s="12"/>
      <c r="EF241" s="12"/>
      <c r="EG241" s="12"/>
      <c r="EH241" s="12"/>
      <c r="EI241" s="12"/>
      <c r="EJ241" s="12"/>
      <c r="EK241" s="12"/>
      <c r="EL241" s="12"/>
      <c r="EM241" s="12"/>
      <c r="EN241" s="12"/>
      <c r="EO241" s="12"/>
      <c r="EP241" s="12"/>
      <c r="EQ241" s="12"/>
      <c r="ER241" s="12"/>
      <c r="ES241" s="12"/>
      <c r="ET241" s="12"/>
      <c r="EU241" s="12"/>
      <c r="EV241" s="12"/>
      <c r="EW241" s="12"/>
      <c r="EX241" s="12"/>
      <c r="EY241" s="12"/>
      <c r="EZ241" s="12"/>
      <c r="FA241" s="12"/>
      <c r="FB241" s="12"/>
      <c r="FC241" s="12"/>
      <c r="FD241" s="12"/>
      <c r="FE241" s="12"/>
      <c r="FF241" s="12"/>
      <c r="FG241" s="12"/>
      <c r="FH241" s="12"/>
      <c r="FI241" s="12"/>
      <c r="FJ241" s="12"/>
      <c r="FK241" s="12"/>
      <c r="FL241" s="12"/>
      <c r="FM241" s="12"/>
      <c r="FN241" s="12"/>
      <c r="FO241" s="12"/>
      <c r="FP241" s="12"/>
      <c r="FQ241" s="12"/>
      <c r="FR241" s="12"/>
      <c r="FS241" s="12"/>
      <c r="FT241" s="12"/>
      <c r="FU241" s="12"/>
      <c r="FV241" s="12"/>
      <c r="FW241" s="12"/>
      <c r="FX241" s="12"/>
      <c r="FY241" s="12"/>
      <c r="FZ241" s="12"/>
      <c r="GA241" s="12"/>
      <c r="GB241" s="12"/>
      <c r="GC241" s="12"/>
      <c r="GD241" s="12"/>
      <c r="GE241" s="12"/>
      <c r="GF241" s="12"/>
      <c r="GG241" s="12"/>
      <c r="GH241" s="12"/>
      <c r="GI241" s="12"/>
      <c r="GJ241" s="12"/>
      <c r="GK241" s="12"/>
      <c r="GL241" s="12"/>
      <c r="GM241" s="12"/>
      <c r="GN241" s="12"/>
      <c r="GO241" s="12"/>
      <c r="GP241" s="12"/>
      <c r="GQ241" s="12"/>
      <c r="GR241" s="12"/>
      <c r="GS241" s="12"/>
      <c r="GT241" s="12"/>
      <c r="GU241" s="12"/>
      <c r="GV241" s="12"/>
      <c r="GW241" s="12"/>
      <c r="GX241" s="12"/>
      <c r="GY241" s="12"/>
    </row>
    <row r="242" s="5" customFormat="1" spans="1:207">
      <c r="A242" s="137"/>
      <c r="B242" s="123"/>
      <c r="C242" s="141"/>
      <c r="D242" s="12"/>
      <c r="E242" s="12"/>
      <c r="F242" s="12"/>
      <c r="G242" s="12"/>
      <c r="H242" s="154"/>
      <c r="I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</row>
    <row r="243" s="5" customFormat="1" spans="1:207">
      <c r="A243" s="137"/>
      <c r="B243" s="123"/>
      <c r="C243" s="141"/>
      <c r="D243" s="12"/>
      <c r="E243" s="12"/>
      <c r="F243" s="12"/>
      <c r="G243" s="12"/>
      <c r="H243" s="154"/>
      <c r="I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 s="12"/>
      <c r="DH243" s="12"/>
      <c r="DI243" s="12"/>
      <c r="DJ243" s="12"/>
      <c r="DK243" s="12"/>
      <c r="DL243" s="12"/>
      <c r="DM243" s="12"/>
      <c r="DN243" s="12"/>
      <c r="DO243" s="12"/>
      <c r="DP243" s="12"/>
      <c r="DQ243" s="12"/>
      <c r="DR243" s="12"/>
      <c r="DS243" s="12"/>
      <c r="DT243" s="12"/>
      <c r="DU243" s="12"/>
      <c r="DV243" s="12"/>
      <c r="DW243" s="12"/>
      <c r="DX243" s="12"/>
      <c r="DY243" s="12"/>
      <c r="DZ243" s="12"/>
      <c r="EA243" s="12"/>
      <c r="EB243" s="12"/>
      <c r="EC243" s="12"/>
      <c r="ED243" s="12"/>
      <c r="EE243" s="12"/>
      <c r="EF243" s="12"/>
      <c r="EG243" s="12"/>
      <c r="EH243" s="12"/>
      <c r="EI243" s="12"/>
      <c r="EJ243" s="12"/>
      <c r="EK243" s="12"/>
      <c r="EL243" s="12"/>
      <c r="EM243" s="12"/>
      <c r="EN243" s="12"/>
      <c r="EO243" s="12"/>
      <c r="EP243" s="12"/>
      <c r="EQ243" s="12"/>
      <c r="ER243" s="12"/>
      <c r="ES243" s="12"/>
      <c r="ET243" s="12"/>
      <c r="EU243" s="12"/>
      <c r="EV243" s="12"/>
      <c r="EW243" s="12"/>
      <c r="EX243" s="12"/>
      <c r="EY243" s="12"/>
      <c r="EZ243" s="12"/>
      <c r="FA243" s="12"/>
      <c r="FB243" s="12"/>
      <c r="FC243" s="12"/>
      <c r="FD243" s="12"/>
      <c r="FE243" s="12"/>
      <c r="FF243" s="12"/>
      <c r="FG243" s="12"/>
      <c r="FH243" s="12"/>
      <c r="FI243" s="12"/>
      <c r="FJ243" s="12"/>
      <c r="FK243" s="12"/>
      <c r="FL243" s="12"/>
      <c r="FM243" s="12"/>
      <c r="FN243" s="12"/>
      <c r="FO243" s="12"/>
      <c r="FP243" s="12"/>
      <c r="FQ243" s="12"/>
      <c r="FR243" s="12"/>
      <c r="FS243" s="12"/>
      <c r="FT243" s="12"/>
      <c r="FU243" s="12"/>
      <c r="FV243" s="12"/>
      <c r="FW243" s="12"/>
      <c r="FX243" s="12"/>
      <c r="FY243" s="12"/>
      <c r="FZ243" s="12"/>
      <c r="GA243" s="12"/>
      <c r="GB243" s="12"/>
      <c r="GC243" s="12"/>
      <c r="GD243" s="12"/>
      <c r="GE243" s="12"/>
      <c r="GF243" s="12"/>
      <c r="GG243" s="12"/>
      <c r="GH243" s="12"/>
      <c r="GI243" s="12"/>
      <c r="GJ243" s="12"/>
      <c r="GK243" s="12"/>
      <c r="GL243" s="12"/>
      <c r="GM243" s="12"/>
      <c r="GN243" s="12"/>
      <c r="GO243" s="12"/>
      <c r="GP243" s="12"/>
      <c r="GQ243" s="12"/>
      <c r="GR243" s="12"/>
      <c r="GS243" s="12"/>
      <c r="GT243" s="12"/>
      <c r="GU243" s="12"/>
      <c r="GV243" s="12"/>
      <c r="GW243" s="12"/>
      <c r="GX243" s="12"/>
      <c r="GY243" s="12"/>
    </row>
    <row r="244" s="5" customFormat="1" spans="1:207">
      <c r="A244" s="137"/>
      <c r="B244" s="123"/>
      <c r="C244" s="141"/>
      <c r="D244" s="12"/>
      <c r="E244" s="12"/>
      <c r="F244" s="12"/>
      <c r="G244" s="12"/>
      <c r="H244" s="154"/>
      <c r="I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</row>
    <row r="245" s="5" customFormat="1" spans="1:207">
      <c r="A245" s="137"/>
      <c r="B245" s="123"/>
      <c r="C245" s="141"/>
      <c r="D245" s="12"/>
      <c r="E245" s="12"/>
      <c r="F245" s="12"/>
      <c r="G245" s="12"/>
      <c r="H245" s="154"/>
      <c r="I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 s="12"/>
      <c r="DH245" s="12"/>
      <c r="DI245" s="12"/>
      <c r="DJ245" s="12"/>
      <c r="DK245" s="12"/>
      <c r="DL245" s="1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12"/>
      <c r="DX245" s="12"/>
      <c r="DY245" s="12"/>
      <c r="DZ245" s="12"/>
      <c r="EA245" s="12"/>
      <c r="EB245" s="12"/>
      <c r="EC245" s="12"/>
      <c r="ED245" s="12"/>
      <c r="EE245" s="12"/>
      <c r="EF245" s="12"/>
      <c r="EG245" s="12"/>
      <c r="EH245" s="12"/>
      <c r="EI245" s="12"/>
      <c r="EJ245" s="12"/>
      <c r="EK245" s="12"/>
      <c r="EL245" s="12"/>
      <c r="EM245" s="12"/>
      <c r="EN245" s="12"/>
      <c r="EO245" s="12"/>
      <c r="EP245" s="12"/>
      <c r="EQ245" s="12"/>
      <c r="ER245" s="12"/>
      <c r="ES245" s="12"/>
      <c r="ET245" s="12"/>
      <c r="EU245" s="12"/>
      <c r="EV245" s="12"/>
      <c r="EW245" s="12"/>
      <c r="EX245" s="12"/>
      <c r="EY245" s="12"/>
      <c r="EZ245" s="12"/>
      <c r="FA245" s="12"/>
      <c r="FB245" s="12"/>
      <c r="FC245" s="12"/>
      <c r="FD245" s="12"/>
      <c r="FE245" s="12"/>
      <c r="FF245" s="12"/>
      <c r="FG245" s="12"/>
      <c r="FH245" s="12"/>
      <c r="FI245" s="12"/>
      <c r="FJ245" s="12"/>
      <c r="FK245" s="12"/>
      <c r="FL245" s="12"/>
      <c r="FM245" s="12"/>
      <c r="FN245" s="12"/>
      <c r="FO245" s="12"/>
      <c r="FP245" s="12"/>
      <c r="FQ245" s="12"/>
      <c r="FR245" s="12"/>
      <c r="FS245" s="12"/>
      <c r="FT245" s="12"/>
      <c r="FU245" s="12"/>
      <c r="FV245" s="12"/>
      <c r="FW245" s="12"/>
      <c r="FX245" s="12"/>
      <c r="FY245" s="12"/>
      <c r="FZ245" s="12"/>
      <c r="GA245" s="12"/>
      <c r="GB245" s="12"/>
      <c r="GC245" s="12"/>
      <c r="GD245" s="12"/>
      <c r="GE245" s="12"/>
      <c r="GF245" s="12"/>
      <c r="GG245" s="12"/>
      <c r="GH245" s="12"/>
      <c r="GI245" s="12"/>
      <c r="GJ245" s="12"/>
      <c r="GK245" s="12"/>
      <c r="GL245" s="12"/>
      <c r="GM245" s="12"/>
      <c r="GN245" s="12"/>
      <c r="GO245" s="12"/>
      <c r="GP245" s="12"/>
      <c r="GQ245" s="12"/>
      <c r="GR245" s="12"/>
      <c r="GS245" s="12"/>
      <c r="GT245" s="12"/>
      <c r="GU245" s="12"/>
      <c r="GV245" s="12"/>
      <c r="GW245" s="12"/>
      <c r="GX245" s="12"/>
      <c r="GY245" s="12"/>
    </row>
    <row r="246" s="5" customFormat="1" spans="1:207">
      <c r="A246" s="137"/>
      <c r="B246" s="123"/>
      <c r="C246" s="141"/>
      <c r="D246" s="12"/>
      <c r="E246" s="12"/>
      <c r="F246" s="12"/>
      <c r="G246" s="12"/>
      <c r="H246" s="154"/>
      <c r="I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 s="12"/>
      <c r="DH246" s="12"/>
      <c r="DI246" s="12"/>
      <c r="DJ246" s="12"/>
      <c r="DK246" s="12"/>
      <c r="DL246" s="1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12"/>
      <c r="DY246" s="12"/>
      <c r="DZ246" s="12"/>
      <c r="EA246" s="12"/>
      <c r="EB246" s="12"/>
      <c r="EC246" s="12"/>
      <c r="ED246" s="12"/>
      <c r="EE246" s="12"/>
      <c r="EF246" s="12"/>
      <c r="EG246" s="12"/>
      <c r="EH246" s="12"/>
      <c r="EI246" s="12"/>
      <c r="EJ246" s="12"/>
      <c r="EK246" s="12"/>
      <c r="EL246" s="12"/>
      <c r="EM246" s="12"/>
      <c r="EN246" s="12"/>
      <c r="EO246" s="12"/>
      <c r="EP246" s="12"/>
      <c r="EQ246" s="12"/>
      <c r="ER246" s="12"/>
      <c r="ES246" s="12"/>
      <c r="ET246" s="12"/>
      <c r="EU246" s="12"/>
      <c r="EV246" s="12"/>
      <c r="EW246" s="12"/>
      <c r="EX246" s="12"/>
      <c r="EY246" s="12"/>
      <c r="EZ246" s="12"/>
      <c r="FA246" s="12"/>
      <c r="FB246" s="12"/>
      <c r="FC246" s="12"/>
      <c r="FD246" s="12"/>
      <c r="FE246" s="12"/>
      <c r="FF246" s="12"/>
      <c r="FG246" s="12"/>
      <c r="FH246" s="12"/>
      <c r="FI246" s="12"/>
      <c r="FJ246" s="12"/>
      <c r="FK246" s="12"/>
      <c r="FL246" s="12"/>
      <c r="FM246" s="12"/>
      <c r="FN246" s="12"/>
      <c r="FO246" s="12"/>
      <c r="FP246" s="12"/>
      <c r="FQ246" s="12"/>
      <c r="FR246" s="12"/>
      <c r="FS246" s="12"/>
      <c r="FT246" s="12"/>
      <c r="FU246" s="12"/>
      <c r="FV246" s="12"/>
      <c r="FW246" s="12"/>
      <c r="FX246" s="12"/>
      <c r="FY246" s="12"/>
      <c r="FZ246" s="12"/>
      <c r="GA246" s="12"/>
      <c r="GB246" s="12"/>
      <c r="GC246" s="12"/>
      <c r="GD246" s="12"/>
      <c r="GE246" s="12"/>
      <c r="GF246" s="12"/>
      <c r="GG246" s="12"/>
      <c r="GH246" s="12"/>
      <c r="GI246" s="12"/>
      <c r="GJ246" s="12"/>
      <c r="GK246" s="12"/>
      <c r="GL246" s="12"/>
      <c r="GM246" s="12"/>
      <c r="GN246" s="12"/>
      <c r="GO246" s="12"/>
      <c r="GP246" s="12"/>
      <c r="GQ246" s="12"/>
      <c r="GR246" s="12"/>
      <c r="GS246" s="12"/>
      <c r="GT246" s="12"/>
      <c r="GU246" s="12"/>
      <c r="GV246" s="12"/>
      <c r="GW246" s="12"/>
      <c r="GX246" s="12"/>
      <c r="GY246" s="12"/>
    </row>
    <row r="247" s="5" customFormat="1" spans="1:207">
      <c r="A247" s="137"/>
      <c r="B247" s="123"/>
      <c r="C247" s="141"/>
      <c r="D247" s="12"/>
      <c r="E247" s="12"/>
      <c r="F247" s="12"/>
      <c r="G247" s="12"/>
      <c r="H247" s="154"/>
      <c r="I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</row>
    <row r="248" s="5" customFormat="1" spans="1:207">
      <c r="A248" s="137"/>
      <c r="B248" s="123"/>
      <c r="C248" s="141"/>
      <c r="D248" s="12"/>
      <c r="E248" s="12"/>
      <c r="F248" s="12"/>
      <c r="G248" s="12"/>
      <c r="H248" s="154"/>
      <c r="I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 s="12"/>
      <c r="DH248" s="12"/>
      <c r="DI248" s="12"/>
      <c r="DJ248" s="12"/>
      <c r="DK248" s="12"/>
      <c r="DL248" s="12"/>
      <c r="DM248" s="12"/>
      <c r="DN248" s="12"/>
      <c r="DO248" s="12"/>
      <c r="DP248" s="12"/>
      <c r="DQ248" s="12"/>
      <c r="DR248" s="12"/>
      <c r="DS248" s="12"/>
      <c r="DT248" s="12"/>
      <c r="DU248" s="12"/>
      <c r="DV248" s="12"/>
      <c r="DW248" s="12"/>
      <c r="DX248" s="12"/>
      <c r="DY248" s="12"/>
      <c r="DZ248" s="12"/>
      <c r="EA248" s="12"/>
      <c r="EB248" s="12"/>
      <c r="EC248" s="12"/>
      <c r="ED248" s="12"/>
      <c r="EE248" s="12"/>
      <c r="EF248" s="12"/>
      <c r="EG248" s="12"/>
      <c r="EH248" s="12"/>
      <c r="EI248" s="12"/>
      <c r="EJ248" s="12"/>
      <c r="EK248" s="12"/>
      <c r="EL248" s="12"/>
      <c r="EM248" s="12"/>
      <c r="EN248" s="12"/>
      <c r="EO248" s="12"/>
      <c r="EP248" s="12"/>
      <c r="EQ248" s="12"/>
      <c r="ER248" s="12"/>
      <c r="ES248" s="12"/>
      <c r="ET248" s="12"/>
      <c r="EU248" s="12"/>
      <c r="EV248" s="12"/>
      <c r="EW248" s="12"/>
      <c r="EX248" s="12"/>
      <c r="EY248" s="12"/>
      <c r="EZ248" s="12"/>
      <c r="FA248" s="12"/>
      <c r="FB248" s="12"/>
      <c r="FC248" s="12"/>
      <c r="FD248" s="12"/>
      <c r="FE248" s="12"/>
      <c r="FF248" s="12"/>
      <c r="FG248" s="12"/>
      <c r="FH248" s="12"/>
      <c r="FI248" s="12"/>
      <c r="FJ248" s="12"/>
      <c r="FK248" s="12"/>
      <c r="FL248" s="12"/>
      <c r="FM248" s="12"/>
      <c r="FN248" s="12"/>
      <c r="FO248" s="12"/>
      <c r="FP248" s="12"/>
      <c r="FQ248" s="12"/>
      <c r="FR248" s="12"/>
      <c r="FS248" s="12"/>
      <c r="FT248" s="12"/>
      <c r="FU248" s="12"/>
      <c r="FV248" s="12"/>
      <c r="FW248" s="12"/>
      <c r="FX248" s="12"/>
      <c r="FY248" s="12"/>
      <c r="FZ248" s="12"/>
      <c r="GA248" s="12"/>
      <c r="GB248" s="12"/>
      <c r="GC248" s="12"/>
      <c r="GD248" s="12"/>
      <c r="GE248" s="12"/>
      <c r="GF248" s="12"/>
      <c r="GG248" s="12"/>
      <c r="GH248" s="12"/>
      <c r="GI248" s="12"/>
      <c r="GJ248" s="12"/>
      <c r="GK248" s="12"/>
      <c r="GL248" s="12"/>
      <c r="GM248" s="12"/>
      <c r="GN248" s="12"/>
      <c r="GO248" s="12"/>
      <c r="GP248" s="12"/>
      <c r="GQ248" s="12"/>
      <c r="GR248" s="12"/>
      <c r="GS248" s="12"/>
      <c r="GT248" s="12"/>
      <c r="GU248" s="12"/>
      <c r="GV248" s="12"/>
      <c r="GW248" s="12"/>
      <c r="GX248" s="12"/>
      <c r="GY248" s="12"/>
    </row>
    <row r="249" s="5" customFormat="1" spans="1:207">
      <c r="A249" s="137"/>
      <c r="B249" s="123"/>
      <c r="C249" s="141"/>
      <c r="D249" s="12"/>
      <c r="E249" s="12"/>
      <c r="F249" s="12"/>
      <c r="G249" s="12"/>
      <c r="H249" s="154"/>
      <c r="I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 s="12"/>
      <c r="DH249" s="12"/>
      <c r="DI249" s="12"/>
      <c r="DJ249" s="12"/>
      <c r="DK249" s="12"/>
      <c r="DL249" s="12"/>
      <c r="DM249" s="12"/>
      <c r="DN249" s="12"/>
      <c r="DO249" s="12"/>
      <c r="DP249" s="12"/>
      <c r="DQ249" s="12"/>
      <c r="DR249" s="12"/>
      <c r="DS249" s="12"/>
      <c r="DT249" s="12"/>
      <c r="DU249" s="12"/>
      <c r="DV249" s="12"/>
      <c r="DW249" s="12"/>
      <c r="DX249" s="12"/>
      <c r="DY249" s="12"/>
      <c r="DZ249" s="12"/>
      <c r="EA249" s="12"/>
      <c r="EB249" s="12"/>
      <c r="EC249" s="12"/>
      <c r="ED249" s="12"/>
      <c r="EE249" s="12"/>
      <c r="EF249" s="12"/>
      <c r="EG249" s="12"/>
      <c r="EH249" s="12"/>
      <c r="EI249" s="12"/>
      <c r="EJ249" s="12"/>
      <c r="EK249" s="12"/>
      <c r="EL249" s="12"/>
      <c r="EM249" s="12"/>
      <c r="EN249" s="12"/>
      <c r="EO249" s="12"/>
      <c r="EP249" s="12"/>
      <c r="EQ249" s="12"/>
      <c r="ER249" s="12"/>
      <c r="ES249" s="12"/>
      <c r="ET249" s="12"/>
      <c r="EU249" s="12"/>
      <c r="EV249" s="12"/>
      <c r="EW249" s="12"/>
      <c r="EX249" s="12"/>
      <c r="EY249" s="12"/>
      <c r="EZ249" s="12"/>
      <c r="FA249" s="12"/>
      <c r="FB249" s="12"/>
      <c r="FC249" s="12"/>
      <c r="FD249" s="12"/>
      <c r="FE249" s="12"/>
      <c r="FF249" s="12"/>
      <c r="FG249" s="12"/>
      <c r="FH249" s="12"/>
      <c r="FI249" s="12"/>
      <c r="FJ249" s="12"/>
      <c r="FK249" s="12"/>
      <c r="FL249" s="12"/>
      <c r="FM249" s="12"/>
      <c r="FN249" s="12"/>
      <c r="FO249" s="12"/>
      <c r="FP249" s="12"/>
      <c r="FQ249" s="12"/>
      <c r="FR249" s="12"/>
      <c r="FS249" s="12"/>
      <c r="FT249" s="12"/>
      <c r="FU249" s="12"/>
      <c r="FV249" s="12"/>
      <c r="FW249" s="12"/>
      <c r="FX249" s="12"/>
      <c r="FY249" s="12"/>
      <c r="FZ249" s="12"/>
      <c r="GA249" s="12"/>
      <c r="GB249" s="12"/>
      <c r="GC249" s="12"/>
      <c r="GD249" s="12"/>
      <c r="GE249" s="12"/>
      <c r="GF249" s="12"/>
      <c r="GG249" s="12"/>
      <c r="GH249" s="12"/>
      <c r="GI249" s="12"/>
      <c r="GJ249" s="12"/>
      <c r="GK249" s="12"/>
      <c r="GL249" s="12"/>
      <c r="GM249" s="12"/>
      <c r="GN249" s="12"/>
      <c r="GO249" s="12"/>
      <c r="GP249" s="12"/>
      <c r="GQ249" s="12"/>
      <c r="GR249" s="12"/>
      <c r="GS249" s="12"/>
      <c r="GT249" s="12"/>
      <c r="GU249" s="12"/>
      <c r="GV249" s="12"/>
      <c r="GW249" s="12"/>
      <c r="GX249" s="12"/>
      <c r="GY249" s="12"/>
    </row>
    <row r="250" s="5" customFormat="1" spans="1:207">
      <c r="A250" s="137"/>
      <c r="B250" s="123"/>
      <c r="C250" s="141"/>
      <c r="D250" s="12"/>
      <c r="E250" s="12"/>
      <c r="F250" s="12"/>
      <c r="G250" s="12"/>
      <c r="H250" s="154"/>
      <c r="I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 s="12"/>
      <c r="DH250" s="12"/>
      <c r="DI250" s="12"/>
      <c r="DJ250" s="12"/>
      <c r="DK250" s="12"/>
      <c r="DL250" s="12"/>
      <c r="DM250" s="12"/>
      <c r="DN250" s="12"/>
      <c r="DO250" s="12"/>
      <c r="DP250" s="12"/>
      <c r="DQ250" s="12"/>
      <c r="DR250" s="12"/>
      <c r="DS250" s="12"/>
      <c r="DT250" s="12"/>
      <c r="DU250" s="12"/>
      <c r="DV250" s="12"/>
      <c r="DW250" s="12"/>
      <c r="DX250" s="12"/>
      <c r="DY250" s="12"/>
      <c r="DZ250" s="12"/>
      <c r="EA250" s="12"/>
      <c r="EB250" s="12"/>
      <c r="EC250" s="12"/>
      <c r="ED250" s="12"/>
      <c r="EE250" s="12"/>
      <c r="EF250" s="12"/>
      <c r="EG250" s="12"/>
      <c r="EH250" s="12"/>
      <c r="EI250" s="12"/>
      <c r="EJ250" s="12"/>
      <c r="EK250" s="12"/>
      <c r="EL250" s="12"/>
      <c r="EM250" s="12"/>
      <c r="EN250" s="12"/>
      <c r="EO250" s="12"/>
      <c r="EP250" s="12"/>
      <c r="EQ250" s="12"/>
      <c r="ER250" s="12"/>
      <c r="ES250" s="12"/>
      <c r="ET250" s="12"/>
      <c r="EU250" s="12"/>
      <c r="EV250" s="12"/>
      <c r="EW250" s="12"/>
      <c r="EX250" s="12"/>
      <c r="EY250" s="12"/>
      <c r="EZ250" s="12"/>
      <c r="FA250" s="12"/>
      <c r="FB250" s="12"/>
      <c r="FC250" s="12"/>
      <c r="FD250" s="12"/>
      <c r="FE250" s="12"/>
      <c r="FF250" s="12"/>
      <c r="FG250" s="12"/>
      <c r="FH250" s="12"/>
      <c r="FI250" s="12"/>
      <c r="FJ250" s="12"/>
      <c r="FK250" s="12"/>
      <c r="FL250" s="12"/>
      <c r="FM250" s="12"/>
      <c r="FN250" s="12"/>
      <c r="FO250" s="12"/>
      <c r="FP250" s="12"/>
      <c r="FQ250" s="12"/>
      <c r="FR250" s="12"/>
      <c r="FS250" s="12"/>
      <c r="FT250" s="12"/>
      <c r="FU250" s="12"/>
      <c r="FV250" s="12"/>
      <c r="FW250" s="12"/>
      <c r="FX250" s="12"/>
      <c r="FY250" s="12"/>
      <c r="FZ250" s="12"/>
      <c r="GA250" s="12"/>
      <c r="GB250" s="12"/>
      <c r="GC250" s="12"/>
      <c r="GD250" s="12"/>
      <c r="GE250" s="12"/>
      <c r="GF250" s="12"/>
      <c r="GG250" s="12"/>
      <c r="GH250" s="12"/>
      <c r="GI250" s="12"/>
      <c r="GJ250" s="12"/>
      <c r="GK250" s="12"/>
      <c r="GL250" s="12"/>
      <c r="GM250" s="12"/>
      <c r="GN250" s="12"/>
      <c r="GO250" s="12"/>
      <c r="GP250" s="12"/>
      <c r="GQ250" s="12"/>
      <c r="GR250" s="12"/>
      <c r="GS250" s="12"/>
      <c r="GT250" s="12"/>
      <c r="GU250" s="12"/>
      <c r="GV250" s="12"/>
      <c r="GW250" s="12"/>
      <c r="GX250" s="12"/>
      <c r="GY250" s="12"/>
    </row>
    <row r="251" s="5" customFormat="1" spans="1:207">
      <c r="A251" s="137"/>
      <c r="B251" s="123"/>
      <c r="C251" s="141"/>
      <c r="D251" s="12"/>
      <c r="E251" s="12"/>
      <c r="F251" s="12"/>
      <c r="G251" s="12"/>
      <c r="H251" s="154"/>
      <c r="I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 s="12"/>
      <c r="DH251" s="12"/>
      <c r="DI251" s="12"/>
      <c r="DJ251" s="12"/>
      <c r="DK251" s="12"/>
      <c r="DL251" s="12"/>
      <c r="DM251" s="12"/>
      <c r="DN251" s="12"/>
      <c r="DO251" s="12"/>
      <c r="DP251" s="12"/>
      <c r="DQ251" s="12"/>
      <c r="DR251" s="12"/>
      <c r="DS251" s="12"/>
      <c r="DT251" s="12"/>
      <c r="DU251" s="12"/>
      <c r="DV251" s="12"/>
      <c r="DW251" s="12"/>
      <c r="DX251" s="12"/>
      <c r="DY251" s="12"/>
      <c r="DZ251" s="12"/>
      <c r="EA251" s="12"/>
      <c r="EB251" s="12"/>
      <c r="EC251" s="12"/>
      <c r="ED251" s="12"/>
      <c r="EE251" s="12"/>
      <c r="EF251" s="12"/>
      <c r="EG251" s="12"/>
      <c r="EH251" s="12"/>
      <c r="EI251" s="12"/>
      <c r="EJ251" s="12"/>
      <c r="EK251" s="12"/>
      <c r="EL251" s="12"/>
      <c r="EM251" s="12"/>
      <c r="EN251" s="12"/>
      <c r="EO251" s="12"/>
      <c r="EP251" s="12"/>
      <c r="EQ251" s="12"/>
      <c r="ER251" s="12"/>
      <c r="ES251" s="12"/>
      <c r="ET251" s="12"/>
      <c r="EU251" s="12"/>
      <c r="EV251" s="12"/>
      <c r="EW251" s="12"/>
      <c r="EX251" s="12"/>
      <c r="EY251" s="12"/>
      <c r="EZ251" s="12"/>
      <c r="FA251" s="12"/>
      <c r="FB251" s="12"/>
      <c r="FC251" s="12"/>
      <c r="FD251" s="12"/>
      <c r="FE251" s="12"/>
      <c r="FF251" s="12"/>
      <c r="FG251" s="12"/>
      <c r="FH251" s="12"/>
      <c r="FI251" s="12"/>
      <c r="FJ251" s="12"/>
      <c r="FK251" s="12"/>
      <c r="FL251" s="12"/>
      <c r="FM251" s="12"/>
      <c r="FN251" s="12"/>
      <c r="FO251" s="12"/>
      <c r="FP251" s="12"/>
      <c r="FQ251" s="12"/>
      <c r="FR251" s="12"/>
      <c r="FS251" s="12"/>
      <c r="FT251" s="12"/>
      <c r="FU251" s="12"/>
      <c r="FV251" s="12"/>
      <c r="FW251" s="12"/>
      <c r="FX251" s="12"/>
      <c r="FY251" s="12"/>
      <c r="FZ251" s="12"/>
      <c r="GA251" s="12"/>
      <c r="GB251" s="12"/>
      <c r="GC251" s="12"/>
      <c r="GD251" s="12"/>
      <c r="GE251" s="12"/>
      <c r="GF251" s="12"/>
      <c r="GG251" s="12"/>
      <c r="GH251" s="12"/>
      <c r="GI251" s="12"/>
      <c r="GJ251" s="12"/>
      <c r="GK251" s="12"/>
      <c r="GL251" s="12"/>
      <c r="GM251" s="12"/>
      <c r="GN251" s="12"/>
      <c r="GO251" s="12"/>
      <c r="GP251" s="12"/>
      <c r="GQ251" s="12"/>
      <c r="GR251" s="12"/>
      <c r="GS251" s="12"/>
      <c r="GT251" s="12"/>
      <c r="GU251" s="12"/>
      <c r="GV251" s="12"/>
      <c r="GW251" s="12"/>
      <c r="GX251" s="12"/>
      <c r="GY251" s="12"/>
    </row>
    <row r="252" s="5" customFormat="1" spans="1:207">
      <c r="A252" s="137"/>
      <c r="B252" s="123"/>
      <c r="C252" s="141"/>
      <c r="D252" s="12"/>
      <c r="E252" s="12"/>
      <c r="F252" s="12"/>
      <c r="G252" s="12"/>
      <c r="H252" s="154"/>
      <c r="I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</row>
    <row r="253" s="5" customFormat="1" spans="1:207">
      <c r="A253" s="137"/>
      <c r="B253" s="123"/>
      <c r="C253" s="141"/>
      <c r="D253" s="12"/>
      <c r="E253" s="12"/>
      <c r="F253" s="12"/>
      <c r="G253" s="12"/>
      <c r="H253" s="154"/>
      <c r="I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</row>
    <row r="254" s="5" customFormat="1" spans="1:207">
      <c r="A254" s="137"/>
      <c r="B254" s="123"/>
      <c r="C254" s="141"/>
      <c r="D254" s="12"/>
      <c r="E254" s="12"/>
      <c r="F254" s="12"/>
      <c r="G254" s="12"/>
      <c r="H254" s="154"/>
      <c r="I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</row>
    <row r="255" s="5" customFormat="1" spans="1:207">
      <c r="A255" s="137"/>
      <c r="B255" s="123"/>
      <c r="C255" s="141"/>
      <c r="D255" s="12"/>
      <c r="E255" s="12"/>
      <c r="F255" s="12"/>
      <c r="G255" s="12"/>
      <c r="H255" s="154"/>
      <c r="I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</row>
    <row r="256" s="5" customFormat="1" spans="1:207">
      <c r="A256" s="137"/>
      <c r="B256" s="123"/>
      <c r="C256" s="141"/>
      <c r="D256" s="12"/>
      <c r="E256" s="12"/>
      <c r="F256" s="12"/>
      <c r="G256" s="12"/>
      <c r="H256" s="154"/>
      <c r="I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</row>
    <row r="257" s="5" customFormat="1" spans="1:207">
      <c r="A257" s="137"/>
      <c r="B257" s="123"/>
      <c r="C257" s="141"/>
      <c r="D257" s="12"/>
      <c r="E257" s="12"/>
      <c r="F257" s="12"/>
      <c r="G257" s="12"/>
      <c r="H257" s="154"/>
      <c r="I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</row>
    <row r="258" s="5" customFormat="1" spans="1:207">
      <c r="A258" s="137"/>
      <c r="B258" s="123"/>
      <c r="C258" s="141"/>
      <c r="D258" s="12"/>
      <c r="E258" s="12"/>
      <c r="F258" s="12"/>
      <c r="G258" s="12"/>
      <c r="H258" s="154"/>
      <c r="I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</row>
    <row r="259" s="5" customFormat="1" spans="1:207">
      <c r="A259" s="137"/>
      <c r="B259" s="123"/>
      <c r="C259" s="141"/>
      <c r="D259" s="12"/>
      <c r="E259" s="12"/>
      <c r="F259" s="12"/>
      <c r="G259" s="12"/>
      <c r="H259" s="154"/>
      <c r="I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</row>
    <row r="260" s="5" customFormat="1" spans="1:207">
      <c r="A260" s="137"/>
      <c r="B260" s="123"/>
      <c r="C260" s="141"/>
      <c r="D260" s="12"/>
      <c r="E260" s="12"/>
      <c r="F260" s="12"/>
      <c r="G260" s="12"/>
      <c r="H260" s="154"/>
      <c r="I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</row>
    <row r="261" s="5" customFormat="1" spans="1:207">
      <c r="A261" s="137"/>
      <c r="B261" s="123"/>
      <c r="C261" s="141"/>
      <c r="D261" s="12"/>
      <c r="E261" s="12"/>
      <c r="F261" s="12"/>
      <c r="G261" s="12"/>
      <c r="H261" s="154"/>
      <c r="I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</row>
    <row r="262" s="5" customFormat="1" spans="1:207">
      <c r="A262" s="137"/>
      <c r="B262" s="123"/>
      <c r="C262" s="141"/>
      <c r="D262" s="12"/>
      <c r="E262" s="12"/>
      <c r="F262" s="12"/>
      <c r="G262" s="12"/>
      <c r="H262" s="154"/>
      <c r="I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</row>
    <row r="263" s="5" customFormat="1" spans="1:207">
      <c r="A263" s="137"/>
      <c r="B263" s="123"/>
      <c r="C263" s="141"/>
      <c r="D263" s="12"/>
      <c r="E263" s="12"/>
      <c r="F263" s="12"/>
      <c r="G263" s="12"/>
      <c r="H263" s="154"/>
      <c r="I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</row>
    <row r="264" s="5" customFormat="1" spans="1:207">
      <c r="A264" s="137"/>
      <c r="B264" s="123"/>
      <c r="C264" s="141"/>
      <c r="D264" s="12"/>
      <c r="E264" s="12"/>
      <c r="F264" s="12"/>
      <c r="G264" s="12"/>
      <c r="H264" s="154"/>
      <c r="I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</row>
    <row r="265" s="5" customFormat="1" spans="1:207">
      <c r="A265" s="137"/>
      <c r="B265" s="123"/>
      <c r="C265" s="141"/>
      <c r="D265" s="12"/>
      <c r="E265" s="12"/>
      <c r="F265" s="12"/>
      <c r="G265" s="12"/>
      <c r="H265" s="154"/>
      <c r="I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</row>
    <row r="266" s="5" customFormat="1" spans="1:207">
      <c r="A266" s="137"/>
      <c r="B266" s="123"/>
      <c r="C266" s="141"/>
      <c r="D266" s="12"/>
      <c r="E266" s="12"/>
      <c r="F266" s="12"/>
      <c r="G266" s="12"/>
      <c r="H266" s="154"/>
      <c r="I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</row>
    <row r="267" s="5" customFormat="1" spans="1:207">
      <c r="A267" s="137"/>
      <c r="B267" s="123"/>
      <c r="C267" s="141"/>
      <c r="D267" s="12"/>
      <c r="E267" s="12"/>
      <c r="F267" s="12"/>
      <c r="G267" s="12"/>
      <c r="H267" s="154"/>
      <c r="I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</row>
    <row r="268" s="5" customFormat="1" spans="1:207">
      <c r="A268" s="137"/>
      <c r="B268" s="123"/>
      <c r="C268" s="141"/>
      <c r="D268" s="12"/>
      <c r="E268" s="12"/>
      <c r="F268" s="12"/>
      <c r="G268" s="12"/>
      <c r="H268" s="154"/>
      <c r="I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</row>
    <row r="269" s="5" customFormat="1" spans="1:207">
      <c r="A269" s="137"/>
      <c r="B269" s="123"/>
      <c r="C269" s="141"/>
      <c r="D269" s="12"/>
      <c r="E269" s="12"/>
      <c r="F269" s="12"/>
      <c r="G269" s="12"/>
      <c r="H269" s="154"/>
      <c r="I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</row>
    <row r="270" s="5" customFormat="1" spans="1:207">
      <c r="A270" s="137"/>
      <c r="B270" s="123"/>
      <c r="C270" s="141"/>
      <c r="D270" s="12"/>
      <c r="E270" s="12"/>
      <c r="F270" s="12"/>
      <c r="G270" s="12"/>
      <c r="H270" s="154"/>
      <c r="I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</row>
    <row r="271" s="5" customFormat="1" spans="1:207">
      <c r="A271" s="137"/>
      <c r="B271" s="123"/>
      <c r="C271" s="141"/>
      <c r="D271" s="12"/>
      <c r="E271" s="12"/>
      <c r="F271" s="12"/>
      <c r="G271" s="12"/>
      <c r="H271" s="154"/>
      <c r="I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</row>
    <row r="272" s="5" customFormat="1" spans="1:207">
      <c r="A272" s="137"/>
      <c r="B272" s="123"/>
      <c r="C272" s="141"/>
      <c r="D272" s="12"/>
      <c r="E272" s="12"/>
      <c r="F272" s="12"/>
      <c r="G272" s="12"/>
      <c r="H272" s="154"/>
      <c r="I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</row>
    <row r="273" s="5" customFormat="1" spans="1:207">
      <c r="A273" s="137"/>
      <c r="B273" s="123"/>
      <c r="C273" s="141"/>
      <c r="D273" s="12"/>
      <c r="E273" s="12"/>
      <c r="F273" s="12"/>
      <c r="G273" s="12"/>
      <c r="H273" s="154"/>
      <c r="I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</row>
    <row r="274" s="5" customFormat="1" spans="1:207">
      <c r="A274" s="137"/>
      <c r="B274" s="123"/>
      <c r="C274" s="141"/>
      <c r="D274" s="12"/>
      <c r="E274" s="12"/>
      <c r="F274" s="12"/>
      <c r="G274" s="12"/>
      <c r="H274" s="154"/>
      <c r="I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 s="12"/>
      <c r="DH274" s="12"/>
      <c r="DI274" s="12"/>
      <c r="DJ274" s="12"/>
      <c r="DK274" s="12"/>
      <c r="DL274" s="12"/>
      <c r="DM274" s="12"/>
      <c r="DN274" s="12"/>
      <c r="DO274" s="12"/>
      <c r="DP274" s="12"/>
      <c r="DQ274" s="12"/>
      <c r="DR274" s="12"/>
      <c r="DS274" s="12"/>
      <c r="DT274" s="12"/>
      <c r="DU274" s="12"/>
      <c r="DV274" s="12"/>
      <c r="DW274" s="12"/>
      <c r="DX274" s="12"/>
      <c r="DY274" s="12"/>
      <c r="DZ274" s="12"/>
      <c r="EA274" s="12"/>
      <c r="EB274" s="12"/>
      <c r="EC274" s="12"/>
      <c r="ED274" s="12"/>
      <c r="EE274" s="12"/>
      <c r="EF274" s="12"/>
      <c r="EG274" s="12"/>
      <c r="EH274" s="12"/>
      <c r="EI274" s="12"/>
      <c r="EJ274" s="12"/>
      <c r="EK274" s="12"/>
      <c r="EL274" s="12"/>
      <c r="EM274" s="12"/>
      <c r="EN274" s="12"/>
      <c r="EO274" s="12"/>
      <c r="EP274" s="12"/>
      <c r="EQ274" s="12"/>
      <c r="ER274" s="12"/>
      <c r="ES274" s="12"/>
      <c r="ET274" s="12"/>
      <c r="EU274" s="12"/>
      <c r="EV274" s="12"/>
      <c r="EW274" s="12"/>
      <c r="EX274" s="12"/>
      <c r="EY274" s="12"/>
      <c r="EZ274" s="12"/>
      <c r="FA274" s="12"/>
      <c r="FB274" s="12"/>
      <c r="FC274" s="12"/>
      <c r="FD274" s="12"/>
      <c r="FE274" s="12"/>
      <c r="FF274" s="12"/>
      <c r="FG274" s="12"/>
      <c r="FH274" s="12"/>
      <c r="FI274" s="12"/>
      <c r="FJ274" s="12"/>
      <c r="FK274" s="12"/>
      <c r="FL274" s="12"/>
      <c r="FM274" s="12"/>
      <c r="FN274" s="12"/>
      <c r="FO274" s="12"/>
      <c r="FP274" s="12"/>
      <c r="FQ274" s="12"/>
      <c r="FR274" s="12"/>
      <c r="FS274" s="12"/>
      <c r="FT274" s="12"/>
      <c r="FU274" s="12"/>
      <c r="FV274" s="12"/>
      <c r="FW274" s="12"/>
      <c r="FX274" s="12"/>
      <c r="FY274" s="12"/>
      <c r="FZ274" s="12"/>
      <c r="GA274" s="12"/>
      <c r="GB274" s="12"/>
      <c r="GC274" s="12"/>
      <c r="GD274" s="12"/>
      <c r="GE274" s="12"/>
      <c r="GF274" s="12"/>
      <c r="GG274" s="12"/>
      <c r="GH274" s="12"/>
      <c r="GI274" s="12"/>
      <c r="GJ274" s="12"/>
      <c r="GK274" s="12"/>
      <c r="GL274" s="12"/>
      <c r="GM274" s="12"/>
      <c r="GN274" s="12"/>
      <c r="GO274" s="12"/>
      <c r="GP274" s="12"/>
      <c r="GQ274" s="12"/>
      <c r="GR274" s="12"/>
      <c r="GS274" s="12"/>
      <c r="GT274" s="12"/>
      <c r="GU274" s="12"/>
      <c r="GV274" s="12"/>
      <c r="GW274" s="12"/>
      <c r="GX274" s="12"/>
      <c r="GY274" s="12"/>
    </row>
    <row r="275" s="5" customFormat="1" spans="1:207">
      <c r="A275" s="137"/>
      <c r="B275" s="123"/>
      <c r="C275" s="141"/>
      <c r="D275" s="12"/>
      <c r="E275" s="12"/>
      <c r="F275" s="12"/>
      <c r="G275" s="12"/>
      <c r="H275" s="154"/>
      <c r="I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</row>
    <row r="276" s="5" customFormat="1" spans="1:207">
      <c r="A276" s="137"/>
      <c r="B276" s="123"/>
      <c r="C276" s="141"/>
      <c r="D276" s="12"/>
      <c r="E276" s="12"/>
      <c r="F276" s="12"/>
      <c r="G276" s="12"/>
      <c r="H276" s="154"/>
      <c r="I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</row>
    <row r="277" s="5" customFormat="1" spans="1:207">
      <c r="A277" s="137"/>
      <c r="B277" s="123"/>
      <c r="C277" s="141"/>
      <c r="D277" s="12"/>
      <c r="E277" s="12"/>
      <c r="F277" s="12"/>
      <c r="G277" s="12"/>
      <c r="H277" s="154"/>
      <c r="I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</row>
    <row r="278" s="5" customFormat="1" spans="1:207">
      <c r="A278" s="137"/>
      <c r="B278" s="123"/>
      <c r="C278" s="141"/>
      <c r="D278" s="12"/>
      <c r="E278" s="12"/>
      <c r="F278" s="12"/>
      <c r="G278" s="12"/>
      <c r="H278" s="154"/>
      <c r="I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</row>
    <row r="279" s="5" customFormat="1" spans="1:207">
      <c r="A279" s="137"/>
      <c r="B279" s="123"/>
      <c r="C279" s="141"/>
      <c r="D279" s="12"/>
      <c r="E279" s="12"/>
      <c r="F279" s="12"/>
      <c r="G279" s="12"/>
      <c r="H279" s="154"/>
      <c r="I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</row>
    <row r="280" s="5" customFormat="1" spans="1:207">
      <c r="A280" s="137"/>
      <c r="B280" s="123"/>
      <c r="C280" s="141"/>
      <c r="D280" s="12"/>
      <c r="E280" s="12"/>
      <c r="F280" s="12"/>
      <c r="G280" s="12"/>
      <c r="H280" s="154"/>
      <c r="I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</row>
    <row r="281" s="5" customFormat="1" spans="1:207">
      <c r="A281" s="137"/>
      <c r="B281" s="123"/>
      <c r="C281" s="141"/>
      <c r="D281" s="12"/>
      <c r="E281" s="12"/>
      <c r="F281" s="12"/>
      <c r="G281" s="12"/>
      <c r="H281" s="154"/>
      <c r="I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</row>
    <row r="282" s="5" customFormat="1" spans="1:207">
      <c r="A282" s="137"/>
      <c r="B282" s="123"/>
      <c r="C282" s="141"/>
      <c r="D282" s="12"/>
      <c r="E282" s="12"/>
      <c r="F282" s="12"/>
      <c r="G282" s="12"/>
      <c r="H282" s="154"/>
      <c r="I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</row>
    <row r="283" s="5" customFormat="1" spans="1:207">
      <c r="A283" s="137"/>
      <c r="B283" s="123"/>
      <c r="C283" s="141"/>
      <c r="D283" s="12"/>
      <c r="E283" s="12"/>
      <c r="F283" s="12"/>
      <c r="G283" s="12"/>
      <c r="H283" s="154"/>
      <c r="I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</row>
    <row r="284" s="5" customFormat="1" spans="1:207">
      <c r="A284" s="137"/>
      <c r="B284" s="123"/>
      <c r="C284" s="141"/>
      <c r="D284" s="12"/>
      <c r="E284" s="12"/>
      <c r="F284" s="12"/>
      <c r="G284" s="12"/>
      <c r="H284" s="154"/>
      <c r="I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</row>
    <row r="285" s="5" customFormat="1" spans="1:207">
      <c r="A285" s="137"/>
      <c r="B285" s="123"/>
      <c r="C285" s="141"/>
      <c r="D285" s="12"/>
      <c r="E285" s="12"/>
      <c r="F285" s="12"/>
      <c r="G285" s="12"/>
      <c r="H285" s="154"/>
      <c r="I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</row>
    <row r="286" s="5" customFormat="1" spans="1:207">
      <c r="A286" s="137"/>
      <c r="B286" s="123"/>
      <c r="C286" s="141"/>
      <c r="D286" s="12"/>
      <c r="E286" s="12"/>
      <c r="F286" s="12"/>
      <c r="G286" s="12"/>
      <c r="H286" s="154"/>
      <c r="I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</row>
    <row r="287" s="5" customFormat="1" spans="1:207">
      <c r="A287" s="137"/>
      <c r="B287" s="123"/>
      <c r="C287" s="141"/>
      <c r="D287" s="12"/>
      <c r="E287" s="12"/>
      <c r="F287" s="12"/>
      <c r="G287" s="12"/>
      <c r="H287" s="154"/>
      <c r="I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</row>
    <row r="288" s="5" customFormat="1" spans="1:207">
      <c r="A288" s="137"/>
      <c r="B288" s="123"/>
      <c r="C288" s="141"/>
      <c r="D288" s="12"/>
      <c r="E288" s="12"/>
      <c r="F288" s="12"/>
      <c r="G288" s="12"/>
      <c r="H288" s="154"/>
      <c r="I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</row>
    <row r="289" s="5" customFormat="1" spans="1:207">
      <c r="A289" s="137"/>
      <c r="B289" s="123"/>
      <c r="C289" s="141"/>
      <c r="D289" s="12"/>
      <c r="E289" s="12"/>
      <c r="F289" s="12"/>
      <c r="G289" s="12"/>
      <c r="H289" s="154"/>
      <c r="I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</row>
    <row r="290" s="5" customFormat="1" spans="1:207">
      <c r="A290" s="137"/>
      <c r="B290" s="123"/>
      <c r="C290" s="141"/>
      <c r="D290" s="12"/>
      <c r="E290" s="12"/>
      <c r="F290" s="12"/>
      <c r="G290" s="12"/>
      <c r="H290" s="154"/>
      <c r="I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</row>
    <row r="291" s="5" customFormat="1" spans="1:207">
      <c r="A291" s="137"/>
      <c r="B291" s="123"/>
      <c r="C291" s="141"/>
      <c r="D291" s="12"/>
      <c r="E291" s="12"/>
      <c r="F291" s="12"/>
      <c r="G291" s="12"/>
      <c r="H291" s="154"/>
      <c r="I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</row>
    <row r="292" s="5" customFormat="1" spans="1:207">
      <c r="A292" s="137"/>
      <c r="B292" s="123"/>
      <c r="C292" s="141"/>
      <c r="D292" s="12"/>
      <c r="E292" s="12"/>
      <c r="F292" s="12"/>
      <c r="G292" s="12"/>
      <c r="H292" s="154"/>
      <c r="I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</row>
    <row r="293" s="5" customFormat="1" spans="1:207">
      <c r="A293" s="137"/>
      <c r="B293" s="123"/>
      <c r="C293" s="141"/>
      <c r="D293" s="12"/>
      <c r="E293" s="12"/>
      <c r="F293" s="12"/>
      <c r="G293" s="12"/>
      <c r="H293" s="154"/>
      <c r="I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</row>
    <row r="294" s="5" customFormat="1" spans="1:207">
      <c r="A294" s="137"/>
      <c r="B294" s="123"/>
      <c r="C294" s="141"/>
      <c r="D294" s="12"/>
      <c r="E294" s="12"/>
      <c r="F294" s="12"/>
      <c r="G294" s="12"/>
      <c r="H294" s="154"/>
      <c r="I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</row>
    <row r="295" s="5" customFormat="1" spans="1:207">
      <c r="A295" s="137"/>
      <c r="B295" s="123"/>
      <c r="C295" s="141"/>
      <c r="D295" s="12"/>
      <c r="E295" s="12"/>
      <c r="F295" s="12"/>
      <c r="G295" s="12"/>
      <c r="H295" s="154"/>
      <c r="I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</row>
    <row r="296" s="5" customFormat="1" spans="1:207">
      <c r="A296" s="137"/>
      <c r="B296" s="123"/>
      <c r="C296" s="141"/>
      <c r="D296" s="12"/>
      <c r="E296" s="12"/>
      <c r="F296" s="12"/>
      <c r="G296" s="12"/>
      <c r="H296" s="154"/>
      <c r="I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</row>
    <row r="297" s="5" customFormat="1" spans="1:207">
      <c r="A297" s="137"/>
      <c r="B297" s="123"/>
      <c r="C297" s="141"/>
      <c r="D297" s="12"/>
      <c r="E297" s="12"/>
      <c r="F297" s="12"/>
      <c r="G297" s="12"/>
      <c r="H297" s="154"/>
      <c r="I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</row>
    <row r="298" s="5" customFormat="1" spans="1:207">
      <c r="A298" s="137"/>
      <c r="B298" s="123"/>
      <c r="C298" s="141"/>
      <c r="D298" s="12"/>
      <c r="E298" s="12"/>
      <c r="F298" s="12"/>
      <c r="G298" s="12"/>
      <c r="H298" s="154"/>
      <c r="I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</row>
    <row r="299" s="5" customFormat="1" spans="1:207">
      <c r="A299" s="137"/>
      <c r="B299" s="123"/>
      <c r="C299" s="141"/>
      <c r="D299" s="12"/>
      <c r="E299" s="12"/>
      <c r="F299" s="12"/>
      <c r="G299" s="12"/>
      <c r="H299" s="154"/>
      <c r="I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</row>
    <row r="300" s="5" customFormat="1" spans="1:207">
      <c r="A300" s="137"/>
      <c r="B300" s="123"/>
      <c r="C300" s="141"/>
      <c r="D300" s="12"/>
      <c r="E300" s="12"/>
      <c r="F300" s="12"/>
      <c r="G300" s="12"/>
      <c r="H300" s="154"/>
      <c r="I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</row>
    <row r="301" s="5" customFormat="1" spans="1:207">
      <c r="A301" s="137"/>
      <c r="B301" s="123"/>
      <c r="C301" s="141"/>
      <c r="D301" s="12"/>
      <c r="E301" s="12"/>
      <c r="F301" s="12"/>
      <c r="G301" s="12"/>
      <c r="H301" s="154"/>
      <c r="I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</row>
    <row r="302" s="5" customFormat="1" spans="1:207">
      <c r="A302" s="137"/>
      <c r="B302" s="123"/>
      <c r="C302" s="141"/>
      <c r="D302" s="12"/>
      <c r="E302" s="12"/>
      <c r="F302" s="12"/>
      <c r="G302" s="12"/>
      <c r="H302" s="154"/>
      <c r="I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</row>
    <row r="303" s="5" customFormat="1" spans="1:207">
      <c r="A303" s="137"/>
      <c r="B303" s="123"/>
      <c r="C303" s="141"/>
      <c r="D303" s="12"/>
      <c r="E303" s="12"/>
      <c r="F303" s="12"/>
      <c r="G303" s="12"/>
      <c r="H303" s="154"/>
      <c r="I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</row>
    <row r="304" s="5" customFormat="1" spans="1:207">
      <c r="A304" s="137"/>
      <c r="B304" s="123"/>
      <c r="C304" s="141"/>
      <c r="D304" s="12"/>
      <c r="E304" s="12"/>
      <c r="F304" s="12"/>
      <c r="G304" s="12"/>
      <c r="H304" s="154"/>
      <c r="I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</row>
    <row r="305" s="5" customFormat="1" spans="1:207">
      <c r="A305" s="137"/>
      <c r="B305" s="123"/>
      <c r="C305" s="141"/>
      <c r="D305" s="12"/>
      <c r="E305" s="12"/>
      <c r="F305" s="12"/>
      <c r="G305" s="12"/>
      <c r="H305" s="154"/>
      <c r="I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</row>
    <row r="306" s="5" customFormat="1" spans="1:207">
      <c r="A306" s="137"/>
      <c r="B306" s="123"/>
      <c r="C306" s="141"/>
      <c r="D306" s="12"/>
      <c r="E306" s="12"/>
      <c r="F306" s="12"/>
      <c r="G306" s="12"/>
      <c r="H306" s="154"/>
      <c r="I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</row>
    <row r="307" s="5" customFormat="1" spans="1:207">
      <c r="A307" s="137"/>
      <c r="B307" s="123"/>
      <c r="C307" s="141"/>
      <c r="D307" s="12"/>
      <c r="E307" s="12"/>
      <c r="F307" s="12"/>
      <c r="G307" s="12"/>
      <c r="H307" s="154"/>
      <c r="I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</row>
    <row r="308" s="5" customFormat="1" spans="1:207">
      <c r="A308" s="137"/>
      <c r="B308" s="123"/>
      <c r="C308" s="141"/>
      <c r="D308" s="12"/>
      <c r="E308" s="12"/>
      <c r="F308" s="12"/>
      <c r="G308" s="12"/>
      <c r="H308" s="154"/>
      <c r="I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</row>
    <row r="309" s="5" customFormat="1" spans="1:207">
      <c r="A309" s="137"/>
      <c r="B309" s="123"/>
      <c r="C309" s="141"/>
      <c r="D309" s="12"/>
      <c r="E309" s="12"/>
      <c r="F309" s="12"/>
      <c r="G309" s="12"/>
      <c r="H309" s="154"/>
      <c r="I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</row>
    <row r="310" s="5" customFormat="1" spans="1:207">
      <c r="A310" s="137"/>
      <c r="B310" s="123"/>
      <c r="C310" s="141"/>
      <c r="D310" s="12"/>
      <c r="E310" s="12"/>
      <c r="F310" s="12"/>
      <c r="G310" s="12"/>
      <c r="H310" s="154"/>
      <c r="I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</row>
    <row r="311" s="5" customFormat="1" spans="1:207">
      <c r="A311" s="137"/>
      <c r="B311" s="123"/>
      <c r="C311" s="141"/>
      <c r="D311" s="12"/>
      <c r="E311" s="12"/>
      <c r="F311" s="12"/>
      <c r="G311" s="12"/>
      <c r="H311" s="154"/>
      <c r="I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</row>
    <row r="312" s="5" customFormat="1" spans="1:207">
      <c r="A312" s="137"/>
      <c r="B312" s="123"/>
      <c r="C312" s="141"/>
      <c r="D312" s="12"/>
      <c r="E312" s="12"/>
      <c r="F312" s="12"/>
      <c r="G312" s="12"/>
      <c r="H312" s="154"/>
      <c r="I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</row>
    <row r="313" s="5" customFormat="1" spans="1:207">
      <c r="A313" s="137"/>
      <c r="B313" s="123"/>
      <c r="C313" s="141"/>
      <c r="D313" s="12"/>
      <c r="E313" s="12"/>
      <c r="F313" s="12"/>
      <c r="G313" s="12"/>
      <c r="H313" s="154"/>
      <c r="I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</row>
    <row r="314" s="5" customFormat="1" spans="1:207">
      <c r="A314" s="137"/>
      <c r="B314" s="123"/>
      <c r="C314" s="141"/>
      <c r="D314" s="12"/>
      <c r="E314" s="12"/>
      <c r="F314" s="12"/>
      <c r="G314" s="12"/>
      <c r="H314" s="154"/>
      <c r="I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</row>
    <row r="315" s="5" customFormat="1" spans="1:207">
      <c r="A315" s="137"/>
      <c r="B315" s="123"/>
      <c r="C315" s="141"/>
      <c r="D315" s="12"/>
      <c r="E315" s="12"/>
      <c r="F315" s="12"/>
      <c r="G315" s="12"/>
      <c r="H315" s="154"/>
      <c r="I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</row>
    <row r="316" s="5" customFormat="1" spans="1:207">
      <c r="A316" s="137"/>
      <c r="B316" s="123"/>
      <c r="C316" s="141"/>
      <c r="D316" s="12"/>
      <c r="E316" s="12"/>
      <c r="F316" s="12"/>
      <c r="G316" s="12"/>
      <c r="H316" s="154"/>
      <c r="I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</row>
    <row r="317" s="5" customFormat="1" spans="1:207">
      <c r="A317" s="137"/>
      <c r="B317" s="123"/>
      <c r="C317" s="141"/>
      <c r="D317" s="12"/>
      <c r="E317" s="12"/>
      <c r="F317" s="12"/>
      <c r="G317" s="12"/>
      <c r="H317" s="154"/>
      <c r="I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</row>
    <row r="318" s="5" customFormat="1" spans="1:207">
      <c r="A318" s="137"/>
      <c r="B318" s="123"/>
      <c r="C318" s="141"/>
      <c r="D318" s="12"/>
      <c r="E318" s="12"/>
      <c r="F318" s="12"/>
      <c r="G318" s="12"/>
      <c r="H318" s="154"/>
      <c r="I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</row>
    <row r="319" s="5" customFormat="1" spans="1:207">
      <c r="A319" s="137"/>
      <c r="B319" s="123"/>
      <c r="C319" s="141"/>
      <c r="D319" s="12"/>
      <c r="E319" s="12"/>
      <c r="F319" s="12"/>
      <c r="G319" s="12"/>
      <c r="H319" s="154"/>
      <c r="I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</row>
    <row r="320" s="5" customFormat="1" spans="1:207">
      <c r="A320" s="137"/>
      <c r="B320" s="123"/>
      <c r="C320" s="141"/>
      <c r="D320" s="12"/>
      <c r="E320" s="12"/>
      <c r="F320" s="12"/>
      <c r="G320" s="12"/>
      <c r="H320" s="154"/>
      <c r="I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</row>
    <row r="321" s="5" customFormat="1" spans="1:207">
      <c r="A321" s="137"/>
      <c r="B321" s="123"/>
      <c r="C321" s="141"/>
      <c r="D321" s="12"/>
      <c r="E321" s="12"/>
      <c r="F321" s="12"/>
      <c r="G321" s="12"/>
      <c r="H321" s="154"/>
      <c r="I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</row>
    <row r="322" s="5" customFormat="1" spans="1:207">
      <c r="A322" s="137"/>
      <c r="B322" s="123"/>
      <c r="C322" s="141"/>
      <c r="D322" s="12"/>
      <c r="E322" s="12"/>
      <c r="F322" s="12"/>
      <c r="G322" s="12"/>
      <c r="H322" s="154"/>
      <c r="I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</row>
    <row r="323" s="5" customFormat="1" spans="1:207">
      <c r="A323" s="137"/>
      <c r="B323" s="123"/>
      <c r="C323" s="141"/>
      <c r="D323" s="12"/>
      <c r="E323" s="12"/>
      <c r="F323" s="12"/>
      <c r="G323" s="12"/>
      <c r="H323" s="154"/>
      <c r="I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</row>
    <row r="324" s="5" customFormat="1" spans="1:207">
      <c r="A324" s="137"/>
      <c r="B324" s="123"/>
      <c r="C324" s="141"/>
      <c r="D324" s="12"/>
      <c r="E324" s="12"/>
      <c r="F324" s="12"/>
      <c r="G324" s="12"/>
      <c r="H324" s="154"/>
      <c r="I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</row>
    <row r="325" s="5" customFormat="1" spans="1:207">
      <c r="A325" s="137"/>
      <c r="B325" s="123"/>
      <c r="C325" s="141"/>
      <c r="D325" s="12"/>
      <c r="E325" s="12"/>
      <c r="F325" s="12"/>
      <c r="G325" s="12"/>
      <c r="H325" s="154"/>
      <c r="I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</row>
    <row r="326" s="5" customFormat="1" spans="1:207">
      <c r="A326" s="137"/>
      <c r="B326" s="123"/>
      <c r="C326" s="141"/>
      <c r="D326" s="12"/>
      <c r="E326" s="12"/>
      <c r="F326" s="12"/>
      <c r="G326" s="12"/>
      <c r="H326" s="154"/>
      <c r="I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</row>
    <row r="327" s="5" customFormat="1" spans="1:207">
      <c r="A327" s="137"/>
      <c r="B327" s="123"/>
      <c r="C327" s="141"/>
      <c r="D327" s="12"/>
      <c r="E327" s="12"/>
      <c r="F327" s="12"/>
      <c r="G327" s="12"/>
      <c r="H327" s="154"/>
      <c r="I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</row>
    <row r="328" s="5" customFormat="1" spans="1:207">
      <c r="A328" s="137"/>
      <c r="B328" s="123"/>
      <c r="C328" s="141"/>
      <c r="D328" s="12"/>
      <c r="E328" s="12"/>
      <c r="F328" s="12"/>
      <c r="G328" s="12"/>
      <c r="H328" s="154"/>
      <c r="I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</row>
    <row r="329" s="5" customFormat="1" spans="1:207">
      <c r="A329" s="137"/>
      <c r="B329" s="123"/>
      <c r="C329" s="141"/>
      <c r="D329" s="12"/>
      <c r="E329" s="12"/>
      <c r="F329" s="12"/>
      <c r="G329" s="12"/>
      <c r="H329" s="154"/>
      <c r="I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</row>
    <row r="330" s="5" customFormat="1" spans="1:207">
      <c r="A330" s="137"/>
      <c r="B330" s="123"/>
      <c r="C330" s="141"/>
      <c r="D330" s="12"/>
      <c r="E330" s="12"/>
      <c r="F330" s="12"/>
      <c r="G330" s="12"/>
      <c r="H330" s="154"/>
      <c r="I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</row>
    <row r="331" s="5" customFormat="1" spans="1:207">
      <c r="A331" s="137"/>
      <c r="B331" s="123"/>
      <c r="C331" s="141"/>
      <c r="D331" s="12"/>
      <c r="E331" s="12"/>
      <c r="F331" s="12"/>
      <c r="G331" s="12"/>
      <c r="H331" s="154"/>
      <c r="I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</row>
    <row r="332" s="5" customFormat="1" spans="1:207">
      <c r="A332" s="137"/>
      <c r="B332" s="123"/>
      <c r="C332" s="141"/>
      <c r="D332" s="12"/>
      <c r="E332" s="12"/>
      <c r="F332" s="12"/>
      <c r="G332" s="12"/>
      <c r="H332" s="154"/>
      <c r="I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</row>
    <row r="333" s="5" customFormat="1" spans="1:207">
      <c r="A333" s="137"/>
      <c r="B333" s="123"/>
      <c r="C333" s="141"/>
      <c r="D333" s="12"/>
      <c r="E333" s="12"/>
      <c r="F333" s="12"/>
      <c r="G333" s="12"/>
      <c r="H333" s="154"/>
      <c r="I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</row>
    <row r="334" s="5" customFormat="1" spans="1:207">
      <c r="A334" s="137"/>
      <c r="B334" s="123"/>
      <c r="C334" s="141"/>
      <c r="D334" s="12"/>
      <c r="E334" s="12"/>
      <c r="F334" s="12"/>
      <c r="G334" s="12"/>
      <c r="H334" s="154"/>
      <c r="I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</row>
    <row r="335" s="5" customFormat="1" spans="1:207">
      <c r="A335" s="137"/>
      <c r="B335" s="123"/>
      <c r="C335" s="141"/>
      <c r="D335" s="12"/>
      <c r="E335" s="12"/>
      <c r="F335" s="12"/>
      <c r="G335" s="12"/>
      <c r="H335" s="154"/>
      <c r="I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</row>
    <row r="336" s="5" customFormat="1" spans="1:207">
      <c r="A336" s="137"/>
      <c r="B336" s="123"/>
      <c r="C336" s="141"/>
      <c r="D336" s="12"/>
      <c r="E336" s="12"/>
      <c r="F336" s="12"/>
      <c r="G336" s="12"/>
      <c r="H336" s="154"/>
      <c r="I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</row>
    <row r="337" s="5" customFormat="1" spans="1:207">
      <c r="A337" s="137"/>
      <c r="B337" s="123"/>
      <c r="C337" s="141"/>
      <c r="D337" s="12"/>
      <c r="E337" s="12"/>
      <c r="F337" s="12"/>
      <c r="G337" s="12"/>
      <c r="H337" s="154"/>
      <c r="I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</row>
    <row r="338" s="5" customFormat="1" spans="1:207">
      <c r="A338" s="137"/>
      <c r="B338" s="123"/>
      <c r="C338" s="141"/>
      <c r="D338" s="12"/>
      <c r="E338" s="12"/>
      <c r="F338" s="12"/>
      <c r="G338" s="12"/>
      <c r="H338" s="154"/>
      <c r="I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</row>
    <row r="339" s="5" customFormat="1" spans="1:207">
      <c r="A339" s="137"/>
      <c r="B339" s="123"/>
      <c r="C339" s="141"/>
      <c r="D339" s="12"/>
      <c r="E339" s="12"/>
      <c r="F339" s="12"/>
      <c r="G339" s="12"/>
      <c r="H339" s="154"/>
      <c r="I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</row>
    <row r="340" s="5" customFormat="1" spans="1:207">
      <c r="A340" s="137"/>
      <c r="B340" s="123"/>
      <c r="C340" s="141"/>
      <c r="D340" s="12"/>
      <c r="E340" s="12"/>
      <c r="F340" s="12"/>
      <c r="G340" s="12"/>
      <c r="H340" s="154"/>
      <c r="I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</row>
    <row r="341" s="5" customFormat="1" spans="1:207">
      <c r="A341" s="137"/>
      <c r="B341" s="123"/>
      <c r="C341" s="141"/>
      <c r="D341" s="12"/>
      <c r="E341" s="12"/>
      <c r="F341" s="12"/>
      <c r="G341" s="12"/>
      <c r="H341" s="154"/>
      <c r="I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</row>
    <row r="342" s="5" customFormat="1" spans="1:207">
      <c r="A342" s="137"/>
      <c r="B342" s="123"/>
      <c r="C342" s="141"/>
      <c r="D342" s="12"/>
      <c r="E342" s="12"/>
      <c r="F342" s="12"/>
      <c r="G342" s="12"/>
      <c r="H342" s="154"/>
      <c r="I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</row>
    <row r="343" s="5" customFormat="1" spans="1:207">
      <c r="A343" s="137"/>
      <c r="B343" s="123"/>
      <c r="C343" s="141"/>
      <c r="D343" s="12"/>
      <c r="E343" s="12"/>
      <c r="F343" s="12"/>
      <c r="G343" s="12"/>
      <c r="H343" s="154"/>
      <c r="I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</row>
    <row r="344" s="5" customFormat="1" spans="1:207">
      <c r="A344" s="137"/>
      <c r="B344" s="123"/>
      <c r="C344" s="141"/>
      <c r="D344" s="12"/>
      <c r="E344" s="12"/>
      <c r="F344" s="12"/>
      <c r="G344" s="12"/>
      <c r="H344" s="154"/>
      <c r="I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</row>
    <row r="345" s="5" customFormat="1" spans="1:207">
      <c r="A345" s="137"/>
      <c r="B345" s="123"/>
      <c r="C345" s="141"/>
      <c r="D345" s="12"/>
      <c r="E345" s="12"/>
      <c r="F345" s="12"/>
      <c r="G345" s="12"/>
      <c r="H345" s="154"/>
      <c r="I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</row>
    <row r="346" s="5" customFormat="1" spans="1:207">
      <c r="A346" s="137"/>
      <c r="B346" s="123"/>
      <c r="C346" s="141"/>
      <c r="D346" s="12"/>
      <c r="E346" s="12"/>
      <c r="F346" s="12"/>
      <c r="G346" s="12"/>
      <c r="H346" s="154"/>
      <c r="I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</row>
    <row r="347" s="5" customFormat="1" spans="1:207">
      <c r="A347" s="137"/>
      <c r="B347" s="123"/>
      <c r="C347" s="141"/>
      <c r="D347" s="12"/>
      <c r="E347" s="12"/>
      <c r="F347" s="12"/>
      <c r="G347" s="12"/>
      <c r="H347" s="154"/>
      <c r="I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</row>
    <row r="348" s="5" customFormat="1" spans="1:207">
      <c r="A348" s="137"/>
      <c r="B348" s="123"/>
      <c r="C348" s="141"/>
      <c r="D348" s="12"/>
      <c r="E348" s="12"/>
      <c r="F348" s="12"/>
      <c r="G348" s="12"/>
      <c r="H348" s="154"/>
      <c r="I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</row>
    <row r="349" s="5" customFormat="1" spans="1:207">
      <c r="A349" s="137"/>
      <c r="B349" s="123"/>
      <c r="C349" s="141"/>
      <c r="D349" s="12"/>
      <c r="E349" s="12"/>
      <c r="F349" s="12"/>
      <c r="G349" s="12"/>
      <c r="H349" s="154"/>
      <c r="I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</row>
    <row r="350" s="5" customFormat="1" spans="1:207">
      <c r="A350" s="137"/>
      <c r="B350" s="123"/>
      <c r="C350" s="141"/>
      <c r="D350" s="12"/>
      <c r="E350" s="12"/>
      <c r="F350" s="12"/>
      <c r="G350" s="12"/>
      <c r="H350" s="154"/>
      <c r="I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</row>
    <row r="351" s="5" customFormat="1" spans="1:207">
      <c r="A351" s="137"/>
      <c r="B351" s="123"/>
      <c r="C351" s="141"/>
      <c r="D351" s="12"/>
      <c r="E351" s="12"/>
      <c r="F351" s="12"/>
      <c r="G351" s="12"/>
      <c r="H351" s="154"/>
      <c r="I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</row>
    <row r="352" s="5" customFormat="1" spans="1:207">
      <c r="A352" s="137"/>
      <c r="B352" s="123"/>
      <c r="C352" s="141"/>
      <c r="D352" s="12"/>
      <c r="E352" s="12"/>
      <c r="F352" s="12"/>
      <c r="G352" s="12"/>
      <c r="H352" s="154"/>
      <c r="I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</row>
    <row r="353" s="5" customFormat="1" spans="1:207">
      <c r="A353" s="137"/>
      <c r="B353" s="123"/>
      <c r="C353" s="141"/>
      <c r="D353" s="12"/>
      <c r="E353" s="12"/>
      <c r="F353" s="12"/>
      <c r="G353" s="12"/>
      <c r="H353" s="154"/>
      <c r="I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</row>
    <row r="354" s="5" customFormat="1" spans="1:207">
      <c r="A354" s="137"/>
      <c r="B354" s="123"/>
      <c r="C354" s="141"/>
      <c r="D354" s="12"/>
      <c r="E354" s="12"/>
      <c r="F354" s="12"/>
      <c r="G354" s="12"/>
      <c r="H354" s="154"/>
      <c r="I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</row>
    <row r="355" s="5" customFormat="1" spans="1:207">
      <c r="A355" s="137"/>
      <c r="B355" s="123"/>
      <c r="C355" s="141"/>
      <c r="D355" s="12"/>
      <c r="E355" s="12"/>
      <c r="F355" s="12"/>
      <c r="G355" s="12"/>
      <c r="H355" s="154"/>
      <c r="I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</row>
    <row r="356" s="5" customFormat="1" spans="1:207">
      <c r="A356" s="137"/>
      <c r="B356" s="123"/>
      <c r="C356" s="141"/>
      <c r="D356" s="12"/>
      <c r="E356" s="12"/>
      <c r="F356" s="12"/>
      <c r="G356" s="12"/>
      <c r="H356" s="154"/>
      <c r="I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</row>
    <row r="357" s="5" customFormat="1" spans="1:207">
      <c r="A357" s="137"/>
      <c r="B357" s="123"/>
      <c r="C357" s="141"/>
      <c r="D357" s="12"/>
      <c r="E357" s="12"/>
      <c r="F357" s="12"/>
      <c r="G357" s="12"/>
      <c r="H357" s="154"/>
      <c r="I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</row>
    <row r="358" s="5" customFormat="1" spans="1:207">
      <c r="A358" s="137"/>
      <c r="B358" s="123"/>
      <c r="C358" s="141"/>
      <c r="D358" s="12"/>
      <c r="E358" s="12"/>
      <c r="F358" s="12"/>
      <c r="G358" s="12"/>
      <c r="H358" s="154"/>
      <c r="I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</row>
    <row r="359" s="5" customFormat="1" spans="1:207">
      <c r="A359" s="137"/>
      <c r="B359" s="123"/>
      <c r="C359" s="141"/>
      <c r="D359" s="12"/>
      <c r="E359" s="12"/>
      <c r="F359" s="12"/>
      <c r="G359" s="12"/>
      <c r="H359" s="154"/>
      <c r="I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</row>
    <row r="360" s="5" customFormat="1" spans="1:207">
      <c r="A360" s="137"/>
      <c r="B360" s="123"/>
      <c r="C360" s="141"/>
      <c r="D360" s="12"/>
      <c r="E360" s="12"/>
      <c r="F360" s="12"/>
      <c r="G360" s="12"/>
      <c r="H360" s="154"/>
      <c r="I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</row>
    <row r="361" s="5" customFormat="1" spans="1:207">
      <c r="A361" s="137"/>
      <c r="B361" s="123"/>
      <c r="C361" s="141"/>
      <c r="D361" s="12"/>
      <c r="E361" s="12"/>
      <c r="F361" s="12"/>
      <c r="G361" s="12"/>
      <c r="H361" s="154"/>
      <c r="I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</row>
    <row r="362" s="5" customFormat="1" spans="1:207">
      <c r="A362" s="137"/>
      <c r="B362" s="123"/>
      <c r="C362" s="141"/>
      <c r="D362" s="12"/>
      <c r="E362" s="12"/>
      <c r="F362" s="12"/>
      <c r="G362" s="12"/>
      <c r="H362" s="154"/>
      <c r="I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</row>
    <row r="363" s="5" customFormat="1" spans="1:207">
      <c r="A363" s="137"/>
      <c r="B363" s="123"/>
      <c r="C363" s="141"/>
      <c r="D363" s="12"/>
      <c r="E363" s="12"/>
      <c r="F363" s="12"/>
      <c r="G363" s="12"/>
      <c r="H363" s="154"/>
      <c r="I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</row>
    <row r="364" s="5" customFormat="1" spans="1:207">
      <c r="A364" s="137"/>
      <c r="B364" s="123"/>
      <c r="C364" s="141"/>
      <c r="D364" s="12"/>
      <c r="E364" s="12"/>
      <c r="F364" s="12"/>
      <c r="G364" s="12"/>
      <c r="H364" s="154"/>
      <c r="I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</row>
    <row r="365" s="5" customFormat="1" spans="1:207">
      <c r="A365" s="137"/>
      <c r="B365" s="123"/>
      <c r="C365" s="141"/>
      <c r="D365" s="12"/>
      <c r="E365" s="12"/>
      <c r="F365" s="12"/>
      <c r="G365" s="12"/>
      <c r="H365" s="154"/>
      <c r="I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</row>
    <row r="366" s="5" customFormat="1" spans="1:207">
      <c r="A366" s="137"/>
      <c r="B366" s="123"/>
      <c r="C366" s="141"/>
      <c r="D366" s="12"/>
      <c r="E366" s="12"/>
      <c r="F366" s="12"/>
      <c r="G366" s="12"/>
      <c r="H366" s="154"/>
      <c r="I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</row>
    <row r="367" s="5" customFormat="1" spans="1:207">
      <c r="A367" s="137"/>
      <c r="B367" s="123"/>
      <c r="C367" s="141"/>
      <c r="D367" s="12"/>
      <c r="E367" s="12"/>
      <c r="F367" s="12"/>
      <c r="G367" s="12"/>
      <c r="H367" s="154"/>
      <c r="I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</row>
    <row r="368" s="5" customFormat="1" spans="1:207">
      <c r="A368" s="137"/>
      <c r="B368" s="123"/>
      <c r="C368" s="141"/>
      <c r="D368" s="12"/>
      <c r="E368" s="12"/>
      <c r="F368" s="12"/>
      <c r="G368" s="12"/>
      <c r="H368" s="154"/>
      <c r="I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</row>
    <row r="369" s="5" customFormat="1" spans="1:207">
      <c r="A369" s="137"/>
      <c r="B369" s="123"/>
      <c r="C369" s="141"/>
      <c r="D369" s="12"/>
      <c r="E369" s="12"/>
      <c r="F369" s="12"/>
      <c r="G369" s="12"/>
      <c r="H369" s="154"/>
      <c r="I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</row>
    <row r="370" s="5" customFormat="1" spans="1:207">
      <c r="A370" s="137"/>
      <c r="B370" s="123"/>
      <c r="C370" s="141"/>
      <c r="D370" s="12"/>
      <c r="E370" s="12"/>
      <c r="F370" s="12"/>
      <c r="G370" s="12"/>
      <c r="H370" s="154"/>
      <c r="I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</row>
    <row r="371" s="5" customFormat="1" spans="1:207">
      <c r="A371" s="137"/>
      <c r="B371" s="123"/>
      <c r="C371" s="141"/>
      <c r="D371" s="12"/>
      <c r="E371" s="12"/>
      <c r="F371" s="12"/>
      <c r="G371" s="12"/>
      <c r="H371" s="154"/>
      <c r="I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</row>
    <row r="372" s="5" customFormat="1" spans="1:207">
      <c r="A372" s="137"/>
      <c r="B372" s="123"/>
      <c r="C372" s="141"/>
      <c r="D372" s="12"/>
      <c r="E372" s="12"/>
      <c r="F372" s="12"/>
      <c r="G372" s="12"/>
      <c r="H372" s="154"/>
      <c r="I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</row>
    <row r="373" s="5" customFormat="1" spans="1:207">
      <c r="A373" s="137"/>
      <c r="B373" s="123"/>
      <c r="C373" s="141"/>
      <c r="D373" s="12"/>
      <c r="E373" s="12"/>
      <c r="F373" s="12"/>
      <c r="G373" s="12"/>
      <c r="H373" s="154"/>
      <c r="I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</row>
    <row r="374" s="5" customFormat="1" spans="1:207">
      <c r="A374" s="137"/>
      <c r="B374" s="123"/>
      <c r="C374" s="141"/>
      <c r="D374" s="12"/>
      <c r="E374" s="12"/>
      <c r="F374" s="12"/>
      <c r="G374" s="12"/>
      <c r="H374" s="154"/>
      <c r="I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</row>
    <row r="375" s="5" customFormat="1" spans="1:207">
      <c r="A375" s="137"/>
      <c r="B375" s="123"/>
      <c r="C375" s="141"/>
      <c r="D375" s="12"/>
      <c r="E375" s="12"/>
      <c r="F375" s="12"/>
      <c r="G375" s="12"/>
      <c r="H375" s="154"/>
      <c r="I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</row>
    <row r="376" s="5" customFormat="1" spans="1:207">
      <c r="A376" s="137"/>
      <c r="B376" s="123"/>
      <c r="C376" s="141"/>
      <c r="D376" s="12"/>
      <c r="E376" s="12"/>
      <c r="F376" s="12"/>
      <c r="G376" s="12"/>
      <c r="H376" s="154"/>
      <c r="I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</row>
    <row r="377" s="5" customFormat="1" spans="1:207">
      <c r="A377" s="137"/>
      <c r="B377" s="123"/>
      <c r="C377" s="141"/>
      <c r="D377" s="12"/>
      <c r="E377" s="12"/>
      <c r="F377" s="12"/>
      <c r="G377" s="12"/>
      <c r="H377" s="154"/>
      <c r="I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</row>
    <row r="378" s="5" customFormat="1" spans="1:207">
      <c r="A378" s="137"/>
      <c r="B378" s="123"/>
      <c r="C378" s="141"/>
      <c r="D378" s="12"/>
      <c r="E378" s="12"/>
      <c r="F378" s="12"/>
      <c r="G378" s="12"/>
      <c r="H378" s="154"/>
      <c r="I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</row>
    <row r="379" s="5" customFormat="1" spans="1:207">
      <c r="A379" s="137"/>
      <c r="B379" s="123"/>
      <c r="C379" s="141"/>
      <c r="D379" s="12"/>
      <c r="E379" s="12"/>
      <c r="F379" s="12"/>
      <c r="G379" s="12"/>
      <c r="H379" s="154"/>
      <c r="I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</row>
    <row r="380" s="5" customFormat="1" spans="1:207">
      <c r="A380" s="137"/>
      <c r="B380" s="123"/>
      <c r="C380" s="141"/>
      <c r="D380" s="12"/>
      <c r="E380" s="12"/>
      <c r="F380" s="12"/>
      <c r="G380" s="12"/>
      <c r="H380" s="154"/>
      <c r="I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</row>
    <row r="381" s="5" customFormat="1" spans="1:207">
      <c r="A381" s="137"/>
      <c r="B381" s="123"/>
      <c r="C381" s="141"/>
      <c r="D381" s="12"/>
      <c r="E381" s="12"/>
      <c r="F381" s="12"/>
      <c r="G381" s="12"/>
      <c r="H381" s="154"/>
      <c r="I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</row>
    <row r="382" s="5" customFormat="1" spans="1:207">
      <c r="A382" s="137"/>
      <c r="B382" s="123"/>
      <c r="C382" s="141"/>
      <c r="D382" s="12"/>
      <c r="E382" s="12"/>
      <c r="F382" s="12"/>
      <c r="G382" s="12"/>
      <c r="H382" s="154"/>
      <c r="I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</row>
    <row r="383" s="5" customFormat="1" spans="1:207">
      <c r="A383" s="137"/>
      <c r="B383" s="123"/>
      <c r="C383" s="141"/>
      <c r="D383" s="12"/>
      <c r="E383" s="12"/>
      <c r="F383" s="12"/>
      <c r="G383" s="12"/>
      <c r="H383" s="154"/>
      <c r="I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</row>
    <row r="384" s="5" customFormat="1" spans="1:207">
      <c r="A384" s="137"/>
      <c r="B384" s="123"/>
      <c r="C384" s="141"/>
      <c r="D384" s="12"/>
      <c r="E384" s="12"/>
      <c r="F384" s="12"/>
      <c r="G384" s="12"/>
      <c r="H384" s="154"/>
      <c r="I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</row>
    <row r="385" s="5" customFormat="1" spans="1:207">
      <c r="A385" s="137"/>
      <c r="B385" s="123"/>
      <c r="C385" s="141"/>
      <c r="D385" s="12"/>
      <c r="E385" s="12"/>
      <c r="F385" s="12"/>
      <c r="G385" s="12"/>
      <c r="H385" s="154"/>
      <c r="I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</row>
    <row r="386" s="5" customFormat="1" spans="1:207">
      <c r="A386" s="137"/>
      <c r="B386" s="123"/>
      <c r="C386" s="141"/>
      <c r="D386" s="12"/>
      <c r="E386" s="12"/>
      <c r="F386" s="12"/>
      <c r="G386" s="12"/>
      <c r="H386" s="154"/>
      <c r="I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</row>
    <row r="387" s="5" customFormat="1" spans="1:207">
      <c r="A387" s="137"/>
      <c r="B387" s="123"/>
      <c r="C387" s="141"/>
      <c r="D387" s="12"/>
      <c r="E387" s="12"/>
      <c r="F387" s="12"/>
      <c r="G387" s="12"/>
      <c r="H387" s="154"/>
      <c r="I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</row>
    <row r="388" s="5" customFormat="1" spans="1:207">
      <c r="A388" s="137"/>
      <c r="B388" s="123"/>
      <c r="C388" s="141"/>
      <c r="D388" s="12"/>
      <c r="E388" s="12"/>
      <c r="F388" s="12"/>
      <c r="G388" s="12"/>
      <c r="H388" s="154"/>
      <c r="I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</row>
    <row r="389" s="5" customFormat="1" spans="1:207">
      <c r="A389" s="137"/>
      <c r="B389" s="123"/>
      <c r="C389" s="141"/>
      <c r="D389" s="12"/>
      <c r="E389" s="12"/>
      <c r="F389" s="12"/>
      <c r="G389" s="12"/>
      <c r="H389" s="154"/>
      <c r="I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</row>
    <row r="390" s="5" customFormat="1" spans="1:207">
      <c r="A390" s="137"/>
      <c r="B390" s="123"/>
      <c r="C390" s="141"/>
      <c r="D390" s="12"/>
      <c r="E390" s="12"/>
      <c r="F390" s="12"/>
      <c r="G390" s="12"/>
      <c r="H390" s="154"/>
      <c r="I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</row>
    <row r="391" s="5" customFormat="1" spans="1:207">
      <c r="A391" s="137"/>
      <c r="B391" s="123"/>
      <c r="C391" s="141"/>
      <c r="D391" s="12"/>
      <c r="E391" s="12"/>
      <c r="F391" s="12"/>
      <c r="G391" s="12"/>
      <c r="H391" s="154"/>
      <c r="I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</row>
    <row r="392" s="5" customFormat="1" spans="1:207">
      <c r="A392" s="137"/>
      <c r="B392" s="123"/>
      <c r="C392" s="141"/>
      <c r="D392" s="12"/>
      <c r="E392" s="12"/>
      <c r="F392" s="12"/>
      <c r="G392" s="12"/>
      <c r="H392" s="154"/>
      <c r="I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</row>
    <row r="393" s="5" customFormat="1" spans="1:207">
      <c r="A393" s="137"/>
      <c r="B393" s="123"/>
      <c r="C393" s="141"/>
      <c r="D393" s="12"/>
      <c r="E393" s="12"/>
      <c r="F393" s="12"/>
      <c r="G393" s="12"/>
      <c r="H393" s="154"/>
      <c r="I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</row>
    <row r="394" s="5" customFormat="1" spans="1:207">
      <c r="A394" s="137"/>
      <c r="B394" s="123"/>
      <c r="C394" s="141"/>
      <c r="D394" s="12"/>
      <c r="E394" s="12"/>
      <c r="F394" s="12"/>
      <c r="G394" s="12"/>
      <c r="H394" s="154"/>
      <c r="I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</row>
    <row r="395" s="5" customFormat="1" spans="1:207">
      <c r="A395" s="137"/>
      <c r="B395" s="123"/>
      <c r="C395" s="141"/>
      <c r="D395" s="12"/>
      <c r="E395" s="12"/>
      <c r="F395" s="12"/>
      <c r="G395" s="12"/>
      <c r="H395" s="154"/>
      <c r="I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</row>
    <row r="396" s="5" customFormat="1" spans="1:207">
      <c r="A396" s="137"/>
      <c r="B396" s="123"/>
      <c r="C396" s="141"/>
      <c r="D396" s="12"/>
      <c r="E396" s="12"/>
      <c r="F396" s="12"/>
      <c r="G396" s="12"/>
      <c r="H396" s="154"/>
      <c r="I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</row>
    <row r="397" s="5" customFormat="1" spans="1:207">
      <c r="A397" s="137"/>
      <c r="B397" s="123"/>
      <c r="C397" s="141"/>
      <c r="D397" s="12"/>
      <c r="E397" s="12"/>
      <c r="F397" s="12"/>
      <c r="G397" s="12"/>
      <c r="H397" s="154"/>
      <c r="I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</row>
    <row r="398" s="5" customFormat="1" spans="1:207">
      <c r="A398" s="137"/>
      <c r="B398" s="123"/>
      <c r="C398" s="141"/>
      <c r="D398" s="12"/>
      <c r="E398" s="12"/>
      <c r="F398" s="12"/>
      <c r="G398" s="12"/>
      <c r="H398" s="154"/>
      <c r="I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</row>
    <row r="399" s="5" customFormat="1" spans="1:207">
      <c r="A399" s="137"/>
      <c r="B399" s="123"/>
      <c r="C399" s="141"/>
      <c r="D399" s="12"/>
      <c r="E399" s="12"/>
      <c r="F399" s="12"/>
      <c r="G399" s="12"/>
      <c r="H399" s="154"/>
      <c r="I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</row>
    <row r="400" s="5" customFormat="1" spans="1:207">
      <c r="A400" s="137"/>
      <c r="B400" s="123"/>
      <c r="C400" s="141"/>
      <c r="D400" s="12"/>
      <c r="E400" s="12"/>
      <c r="F400" s="12"/>
      <c r="G400" s="12"/>
      <c r="H400" s="154"/>
      <c r="I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</row>
    <row r="401" s="5" customFormat="1" spans="1:207">
      <c r="A401" s="137"/>
      <c r="B401" s="123"/>
      <c r="C401" s="141"/>
      <c r="D401" s="12"/>
      <c r="E401" s="12"/>
      <c r="F401" s="12"/>
      <c r="G401" s="12"/>
      <c r="H401" s="154"/>
      <c r="I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</row>
    <row r="402" s="5" customFormat="1" spans="1:207">
      <c r="A402" s="137"/>
      <c r="B402" s="123"/>
      <c r="C402" s="141"/>
      <c r="D402" s="12"/>
      <c r="E402" s="12"/>
      <c r="F402" s="12"/>
      <c r="G402" s="12"/>
      <c r="H402" s="154"/>
      <c r="I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</row>
    <row r="403" s="5" customFormat="1" spans="1:207">
      <c r="A403" s="137"/>
      <c r="B403" s="123"/>
      <c r="C403" s="141"/>
      <c r="D403" s="12"/>
      <c r="E403" s="12"/>
      <c r="F403" s="12"/>
      <c r="G403" s="12"/>
      <c r="H403" s="154"/>
      <c r="I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</row>
    <row r="404" s="5" customFormat="1" spans="1:207">
      <c r="A404" s="137"/>
      <c r="B404" s="123"/>
      <c r="C404" s="141"/>
      <c r="D404" s="12"/>
      <c r="E404" s="12"/>
      <c r="F404" s="12"/>
      <c r="G404" s="12"/>
      <c r="H404" s="154"/>
      <c r="I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</row>
    <row r="405" s="5" customFormat="1" spans="1:207">
      <c r="A405" s="137"/>
      <c r="B405" s="123"/>
      <c r="C405" s="141"/>
      <c r="D405" s="12"/>
      <c r="E405" s="12"/>
      <c r="F405" s="12"/>
      <c r="G405" s="12"/>
      <c r="H405" s="154"/>
      <c r="I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</row>
    <row r="406" s="5" customFormat="1" spans="1:207">
      <c r="A406" s="137"/>
      <c r="B406" s="123"/>
      <c r="C406" s="141"/>
      <c r="D406" s="12"/>
      <c r="E406" s="12"/>
      <c r="F406" s="12"/>
      <c r="G406" s="12"/>
      <c r="H406" s="154"/>
      <c r="I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</row>
    <row r="407" s="5" customFormat="1" spans="1:207">
      <c r="A407" s="137"/>
      <c r="B407" s="123"/>
      <c r="C407" s="141"/>
      <c r="D407" s="12"/>
      <c r="E407" s="12"/>
      <c r="F407" s="12"/>
      <c r="G407" s="12"/>
      <c r="H407" s="154"/>
      <c r="I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</row>
    <row r="408" s="5" customFormat="1" spans="1:207">
      <c r="A408" s="137"/>
      <c r="B408" s="123"/>
      <c r="C408" s="141"/>
      <c r="D408" s="12"/>
      <c r="E408" s="12"/>
      <c r="F408" s="12"/>
      <c r="G408" s="12"/>
      <c r="H408" s="154"/>
      <c r="I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</row>
    <row r="409" s="5" customFormat="1" spans="1:207">
      <c r="A409" s="137"/>
      <c r="B409" s="123"/>
      <c r="C409" s="141"/>
      <c r="D409" s="12"/>
      <c r="E409" s="12"/>
      <c r="F409" s="12"/>
      <c r="G409" s="12"/>
      <c r="H409" s="154"/>
      <c r="I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</row>
    <row r="410" s="5" customFormat="1" spans="1:207">
      <c r="A410" s="137"/>
      <c r="B410" s="123"/>
      <c r="C410" s="141"/>
      <c r="D410" s="12"/>
      <c r="E410" s="12"/>
      <c r="F410" s="12"/>
      <c r="G410" s="12"/>
      <c r="H410" s="154"/>
      <c r="I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</row>
    <row r="411" s="5" customFormat="1" spans="1:207">
      <c r="A411" s="137"/>
      <c r="B411" s="123"/>
      <c r="C411" s="141"/>
      <c r="D411" s="12"/>
      <c r="E411" s="12"/>
      <c r="F411" s="12"/>
      <c r="G411" s="12"/>
      <c r="H411" s="154"/>
      <c r="I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</row>
    <row r="412" s="5" customFormat="1" spans="1:207">
      <c r="A412" s="137"/>
      <c r="B412" s="123"/>
      <c r="C412" s="141"/>
      <c r="D412" s="12"/>
      <c r="E412" s="12"/>
      <c r="F412" s="12"/>
      <c r="G412" s="12"/>
      <c r="H412" s="154"/>
      <c r="I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</row>
    <row r="413" s="5" customFormat="1" spans="1:207">
      <c r="A413" s="137"/>
      <c r="B413" s="123"/>
      <c r="C413" s="141"/>
      <c r="D413" s="12"/>
      <c r="E413" s="12"/>
      <c r="F413" s="12"/>
      <c r="G413" s="12"/>
      <c r="H413" s="154"/>
      <c r="I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</row>
    <row r="414" s="5" customFormat="1" spans="1:207">
      <c r="A414" s="137"/>
      <c r="B414" s="123"/>
      <c r="C414" s="141"/>
      <c r="D414" s="12"/>
      <c r="E414" s="12"/>
      <c r="F414" s="12"/>
      <c r="G414" s="12"/>
      <c r="H414" s="154"/>
      <c r="I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</row>
    <row r="415" s="5" customFormat="1" spans="1:207">
      <c r="A415" s="137"/>
      <c r="B415" s="123"/>
      <c r="C415" s="141"/>
      <c r="D415" s="12"/>
      <c r="E415" s="12"/>
      <c r="F415" s="12"/>
      <c r="G415" s="12"/>
      <c r="H415" s="154"/>
      <c r="I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</row>
    <row r="416" s="5" customFormat="1" spans="1:207">
      <c r="A416" s="137"/>
      <c r="B416" s="123"/>
      <c r="C416" s="141"/>
      <c r="D416" s="12"/>
      <c r="E416" s="12"/>
      <c r="F416" s="12"/>
      <c r="G416" s="12"/>
      <c r="H416" s="154"/>
      <c r="I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</row>
    <row r="417" s="5" customFormat="1" spans="1:207">
      <c r="A417" s="137"/>
      <c r="B417" s="123"/>
      <c r="C417" s="141"/>
      <c r="D417" s="12"/>
      <c r="E417" s="12"/>
      <c r="F417" s="12"/>
      <c r="G417" s="12"/>
      <c r="H417" s="154"/>
      <c r="I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</row>
    <row r="418" s="5" customFormat="1" spans="1:207">
      <c r="A418" s="137"/>
      <c r="B418" s="123"/>
      <c r="C418" s="141"/>
      <c r="D418" s="12"/>
      <c r="E418" s="12"/>
      <c r="F418" s="12"/>
      <c r="G418" s="12"/>
      <c r="H418" s="154"/>
      <c r="I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</row>
    <row r="419" s="5" customFormat="1" spans="1:207">
      <c r="A419" s="137"/>
      <c r="B419" s="123"/>
      <c r="C419" s="141"/>
      <c r="D419" s="12"/>
      <c r="E419" s="12"/>
      <c r="F419" s="12"/>
      <c r="G419" s="12"/>
      <c r="H419" s="154"/>
      <c r="I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</row>
    <row r="420" s="5" customFormat="1" spans="1:207">
      <c r="A420" s="137"/>
      <c r="B420" s="123"/>
      <c r="C420" s="141"/>
      <c r="D420" s="12"/>
      <c r="E420" s="12"/>
      <c r="F420" s="12"/>
      <c r="G420" s="12"/>
      <c r="H420" s="154"/>
      <c r="I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</row>
    <row r="421" s="5" customFormat="1" spans="1:207">
      <c r="A421" s="137"/>
      <c r="B421" s="123"/>
      <c r="C421" s="141"/>
      <c r="D421" s="12"/>
      <c r="E421" s="12"/>
      <c r="F421" s="12"/>
      <c r="G421" s="12"/>
      <c r="H421" s="154"/>
      <c r="I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</row>
    <row r="422" s="5" customFormat="1" spans="1:207">
      <c r="A422" s="137"/>
      <c r="B422" s="123"/>
      <c r="C422" s="141"/>
      <c r="D422" s="12"/>
      <c r="E422" s="12"/>
      <c r="F422" s="12"/>
      <c r="G422" s="12"/>
      <c r="H422" s="154"/>
      <c r="I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</row>
    <row r="423" s="5" customFormat="1" spans="1:207">
      <c r="A423" s="137"/>
      <c r="B423" s="123"/>
      <c r="C423" s="141"/>
      <c r="D423" s="12"/>
      <c r="E423" s="12"/>
      <c r="F423" s="12"/>
      <c r="G423" s="12"/>
      <c r="H423" s="154"/>
      <c r="I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</row>
    <row r="424" s="5" customFormat="1" spans="1:207">
      <c r="A424" s="137"/>
      <c r="B424" s="123"/>
      <c r="C424" s="141"/>
      <c r="D424" s="12"/>
      <c r="E424" s="12"/>
      <c r="F424" s="12"/>
      <c r="G424" s="12"/>
      <c r="H424" s="154"/>
      <c r="I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</row>
    <row r="425" s="5" customFormat="1" spans="1:207">
      <c r="A425" s="137"/>
      <c r="B425" s="123"/>
      <c r="C425" s="141"/>
      <c r="D425" s="12"/>
      <c r="E425" s="12"/>
      <c r="F425" s="12"/>
      <c r="G425" s="12"/>
      <c r="H425" s="154"/>
      <c r="I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</row>
    <row r="426" s="5" customFormat="1" spans="1:207">
      <c r="A426" s="137"/>
      <c r="B426" s="123"/>
      <c r="C426" s="141"/>
      <c r="D426" s="12"/>
      <c r="E426" s="12"/>
      <c r="F426" s="12"/>
      <c r="G426" s="12"/>
      <c r="H426" s="154"/>
      <c r="I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</row>
    <row r="427" s="5" customFormat="1" spans="1:207">
      <c r="A427" s="137"/>
      <c r="B427" s="123"/>
      <c r="C427" s="141"/>
      <c r="D427" s="12"/>
      <c r="E427" s="12"/>
      <c r="F427" s="12"/>
      <c r="G427" s="12"/>
      <c r="H427" s="154"/>
      <c r="I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</row>
    <row r="428" s="5" customFormat="1" spans="1:207">
      <c r="A428" s="137"/>
      <c r="B428" s="123"/>
      <c r="C428" s="141"/>
      <c r="D428" s="12"/>
      <c r="E428" s="12"/>
      <c r="F428" s="12"/>
      <c r="G428" s="12"/>
      <c r="H428" s="154"/>
      <c r="I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</row>
    <row r="429" s="5" customFormat="1" spans="1:207">
      <c r="A429" s="137"/>
      <c r="B429" s="123"/>
      <c r="C429" s="141"/>
      <c r="D429" s="12"/>
      <c r="E429" s="12"/>
      <c r="F429" s="12"/>
      <c r="G429" s="12"/>
      <c r="H429" s="154"/>
      <c r="I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</row>
    <row r="430" s="5" customFormat="1" spans="1:207">
      <c r="A430" s="137"/>
      <c r="B430" s="123"/>
      <c r="C430" s="141"/>
      <c r="D430" s="12"/>
      <c r="E430" s="12"/>
      <c r="F430" s="12"/>
      <c r="G430" s="12"/>
      <c r="H430" s="154"/>
      <c r="I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</row>
    <row r="431" s="5" customFormat="1" spans="1:207">
      <c r="A431" s="137"/>
      <c r="B431" s="123"/>
      <c r="C431" s="141"/>
      <c r="D431" s="12"/>
      <c r="E431" s="12"/>
      <c r="F431" s="12"/>
      <c r="G431" s="12"/>
      <c r="H431" s="154"/>
      <c r="I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</row>
    <row r="432" s="5" customFormat="1" spans="1:207">
      <c r="A432" s="137"/>
      <c r="B432" s="123"/>
      <c r="C432" s="141"/>
      <c r="D432" s="12"/>
      <c r="E432" s="12"/>
      <c r="F432" s="12"/>
      <c r="G432" s="12"/>
      <c r="H432" s="154"/>
      <c r="I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</row>
    <row r="433" s="5" customFormat="1" spans="1:207">
      <c r="A433" s="137"/>
      <c r="B433" s="123"/>
      <c r="C433" s="141"/>
      <c r="D433" s="12"/>
      <c r="E433" s="12"/>
      <c r="F433" s="12"/>
      <c r="G433" s="12"/>
      <c r="H433" s="154"/>
      <c r="I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</row>
    <row r="434" s="5" customFormat="1" spans="1:207">
      <c r="A434" s="137"/>
      <c r="B434" s="123"/>
      <c r="C434" s="141"/>
      <c r="D434" s="12"/>
      <c r="E434" s="12"/>
      <c r="F434" s="12"/>
      <c r="G434" s="12"/>
      <c r="H434" s="154"/>
      <c r="I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</row>
    <row r="435" s="5" customFormat="1" spans="1:207">
      <c r="A435" s="137"/>
      <c r="B435" s="123"/>
      <c r="C435" s="141"/>
      <c r="D435" s="12"/>
      <c r="E435" s="12"/>
      <c r="F435" s="12"/>
      <c r="G435" s="12"/>
      <c r="H435" s="154"/>
      <c r="I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</row>
    <row r="436" s="5" customFormat="1" spans="1:207">
      <c r="A436" s="137"/>
      <c r="B436" s="123"/>
      <c r="C436" s="141"/>
      <c r="D436" s="12"/>
      <c r="E436" s="12"/>
      <c r="F436" s="12"/>
      <c r="G436" s="12"/>
      <c r="H436" s="154"/>
      <c r="I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</row>
    <row r="437" s="5" customFormat="1" spans="1:207">
      <c r="A437" s="137"/>
      <c r="B437" s="123"/>
      <c r="C437" s="141"/>
      <c r="D437" s="12"/>
      <c r="E437" s="12"/>
      <c r="F437" s="12"/>
      <c r="G437" s="12"/>
      <c r="H437" s="154"/>
      <c r="I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</row>
    <row r="438" s="5" customFormat="1" spans="1:207">
      <c r="A438" s="137"/>
      <c r="B438" s="123"/>
      <c r="C438" s="141"/>
      <c r="D438" s="12"/>
      <c r="E438" s="12"/>
      <c r="F438" s="12"/>
      <c r="G438" s="12"/>
      <c r="H438" s="154"/>
      <c r="I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</row>
    <row r="439" s="5" customFormat="1" spans="1:207">
      <c r="A439" s="137"/>
      <c r="B439" s="123"/>
      <c r="C439" s="141"/>
      <c r="D439" s="12"/>
      <c r="E439" s="12"/>
      <c r="F439" s="12"/>
      <c r="G439" s="12"/>
      <c r="H439" s="154"/>
      <c r="I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</row>
    <row r="440" s="5" customFormat="1" spans="1:207">
      <c r="A440" s="137"/>
      <c r="B440" s="123"/>
      <c r="C440" s="141"/>
      <c r="D440" s="12"/>
      <c r="E440" s="12"/>
      <c r="F440" s="12"/>
      <c r="G440" s="12"/>
      <c r="H440" s="154"/>
      <c r="I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</row>
    <row r="441" s="5" customFormat="1" spans="1:207">
      <c r="A441" s="137"/>
      <c r="B441" s="123"/>
      <c r="C441" s="141"/>
      <c r="D441" s="12"/>
      <c r="E441" s="12"/>
      <c r="F441" s="12"/>
      <c r="G441" s="12"/>
      <c r="H441" s="154"/>
      <c r="I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</row>
    <row r="442" s="5" customFormat="1" spans="1:207">
      <c r="A442" s="137"/>
      <c r="B442" s="123"/>
      <c r="C442" s="141"/>
      <c r="D442" s="12"/>
      <c r="E442" s="12"/>
      <c r="F442" s="12"/>
      <c r="G442" s="12"/>
      <c r="H442" s="154"/>
      <c r="I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</row>
    <row r="443" s="5" customFormat="1" spans="1:207">
      <c r="A443" s="137"/>
      <c r="B443" s="123"/>
      <c r="C443" s="141"/>
      <c r="D443" s="12"/>
      <c r="E443" s="12"/>
      <c r="F443" s="12"/>
      <c r="G443" s="12"/>
      <c r="H443" s="154"/>
      <c r="I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</row>
    <row r="444" s="5" customFormat="1" spans="1:207">
      <c r="A444" s="137"/>
      <c r="B444" s="123"/>
      <c r="C444" s="141"/>
      <c r="D444" s="12"/>
      <c r="E444" s="12"/>
      <c r="F444" s="12"/>
      <c r="G444" s="12"/>
      <c r="H444" s="154"/>
      <c r="I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</row>
    <row r="445" s="5" customFormat="1" spans="1:207">
      <c r="A445" s="137"/>
      <c r="B445" s="123"/>
      <c r="C445" s="141"/>
      <c r="D445" s="12"/>
      <c r="E445" s="12"/>
      <c r="F445" s="12"/>
      <c r="G445" s="12"/>
      <c r="H445" s="154"/>
      <c r="I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</row>
    <row r="446" s="5" customFormat="1" spans="1:207">
      <c r="A446" s="137"/>
      <c r="B446" s="123"/>
      <c r="C446" s="141"/>
      <c r="D446" s="12"/>
      <c r="E446" s="12"/>
      <c r="F446" s="12"/>
      <c r="G446" s="12"/>
      <c r="H446" s="154"/>
      <c r="I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</row>
    <row r="447" s="5" customFormat="1" spans="1:207">
      <c r="A447" s="137"/>
      <c r="B447" s="123"/>
      <c r="C447" s="141"/>
      <c r="D447" s="12"/>
      <c r="E447" s="12"/>
      <c r="F447" s="12"/>
      <c r="G447" s="12"/>
      <c r="H447" s="154"/>
      <c r="I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</row>
    <row r="448" s="5" customFormat="1" spans="1:207">
      <c r="A448" s="137"/>
      <c r="B448" s="123"/>
      <c r="C448" s="141"/>
      <c r="D448" s="12"/>
      <c r="E448" s="12"/>
      <c r="F448" s="12"/>
      <c r="G448" s="12"/>
      <c r="H448" s="154"/>
      <c r="I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</row>
    <row r="449" s="5" customFormat="1" spans="1:207">
      <c r="A449" s="137"/>
      <c r="B449" s="123"/>
      <c r="C449" s="141"/>
      <c r="D449" s="12"/>
      <c r="E449" s="12"/>
      <c r="F449" s="12"/>
      <c r="G449" s="12"/>
      <c r="H449" s="154"/>
      <c r="I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</row>
    <row r="450" s="5" customFormat="1" spans="1:207">
      <c r="A450" s="137"/>
      <c r="B450" s="123"/>
      <c r="C450" s="141"/>
      <c r="D450" s="12"/>
      <c r="E450" s="12"/>
      <c r="F450" s="12"/>
      <c r="G450" s="12"/>
      <c r="H450" s="154"/>
      <c r="I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</row>
    <row r="451" s="5" customFormat="1" spans="1:207">
      <c r="A451" s="137"/>
      <c r="B451" s="123"/>
      <c r="C451" s="141"/>
      <c r="D451" s="12"/>
      <c r="E451" s="12"/>
      <c r="F451" s="12"/>
      <c r="G451" s="12"/>
      <c r="H451" s="154"/>
      <c r="I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</row>
    <row r="452" s="5" customFormat="1" spans="1:207">
      <c r="A452" s="137"/>
      <c r="B452" s="123"/>
      <c r="C452" s="141"/>
      <c r="D452" s="12"/>
      <c r="E452" s="12"/>
      <c r="F452" s="12"/>
      <c r="G452" s="12"/>
      <c r="H452" s="154"/>
      <c r="I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</row>
    <row r="453" s="5" customFormat="1" spans="1:207">
      <c r="A453" s="137"/>
      <c r="B453" s="123"/>
      <c r="C453" s="141"/>
      <c r="D453" s="12"/>
      <c r="E453" s="12"/>
      <c r="F453" s="12"/>
      <c r="G453" s="12"/>
      <c r="H453" s="154"/>
      <c r="I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</row>
    <row r="454" s="5" customFormat="1" spans="1:207">
      <c r="A454" s="137"/>
      <c r="B454" s="123"/>
      <c r="C454" s="141"/>
      <c r="D454" s="12"/>
      <c r="E454" s="12"/>
      <c r="F454" s="12"/>
      <c r="G454" s="12"/>
      <c r="H454" s="154"/>
      <c r="I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</row>
    <row r="455" s="5" customFormat="1" spans="1:207">
      <c r="A455" s="137"/>
      <c r="B455" s="123"/>
      <c r="C455" s="141"/>
      <c r="D455" s="12"/>
      <c r="E455" s="12"/>
      <c r="F455" s="12"/>
      <c r="G455" s="12"/>
      <c r="H455" s="154"/>
      <c r="I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</row>
    <row r="456" s="5" customFormat="1" spans="1:207">
      <c r="A456" s="137"/>
      <c r="B456" s="123"/>
      <c r="C456" s="141"/>
      <c r="D456" s="12"/>
      <c r="E456" s="12"/>
      <c r="F456" s="12"/>
      <c r="G456" s="12"/>
      <c r="H456" s="154"/>
      <c r="I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</row>
    <row r="457" s="5" customFormat="1" spans="1:207">
      <c r="A457" s="137"/>
      <c r="B457" s="123"/>
      <c r="C457" s="141"/>
      <c r="D457" s="12"/>
      <c r="E457" s="12"/>
      <c r="F457" s="12"/>
      <c r="G457" s="12"/>
      <c r="H457" s="154"/>
      <c r="I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</row>
    <row r="458" s="5" customFormat="1" spans="1:207">
      <c r="A458" s="137"/>
      <c r="B458" s="123"/>
      <c r="C458" s="141"/>
      <c r="D458" s="12"/>
      <c r="E458" s="12"/>
      <c r="F458" s="12"/>
      <c r="G458" s="12"/>
      <c r="H458" s="154"/>
      <c r="I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</row>
    <row r="459" s="5" customFormat="1" spans="1:207">
      <c r="A459" s="137"/>
      <c r="B459" s="123"/>
      <c r="C459" s="141"/>
      <c r="D459" s="12"/>
      <c r="E459" s="12"/>
      <c r="F459" s="12"/>
      <c r="G459" s="12"/>
      <c r="H459" s="154"/>
      <c r="I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</row>
    <row r="460" s="5" customFormat="1" spans="1:207">
      <c r="A460" s="137"/>
      <c r="B460" s="123"/>
      <c r="C460" s="141"/>
      <c r="D460" s="12"/>
      <c r="E460" s="12"/>
      <c r="F460" s="12"/>
      <c r="G460" s="12"/>
      <c r="H460" s="154"/>
      <c r="I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</row>
    <row r="461" s="5" customFormat="1" spans="1:207">
      <c r="A461" s="137"/>
      <c r="B461" s="123"/>
      <c r="C461" s="141"/>
      <c r="D461" s="12"/>
      <c r="E461" s="12"/>
      <c r="F461" s="12"/>
      <c r="G461" s="12"/>
      <c r="H461" s="154"/>
      <c r="I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</row>
    <row r="462" s="5" customFormat="1" spans="1:207">
      <c r="A462" s="137"/>
      <c r="B462" s="123"/>
      <c r="C462" s="141"/>
      <c r="D462" s="12"/>
      <c r="E462" s="12"/>
      <c r="F462" s="12"/>
      <c r="G462" s="12"/>
      <c r="H462" s="154"/>
      <c r="I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</row>
    <row r="463" s="5" customFormat="1" spans="1:207">
      <c r="A463" s="137"/>
      <c r="B463" s="123"/>
      <c r="C463" s="141"/>
      <c r="D463" s="12"/>
      <c r="E463" s="12"/>
      <c r="F463" s="12"/>
      <c r="G463" s="12"/>
      <c r="H463" s="154"/>
      <c r="I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</row>
    <row r="464" s="5" customFormat="1" spans="1:207">
      <c r="A464" s="137"/>
      <c r="B464" s="123"/>
      <c r="C464" s="141"/>
      <c r="D464" s="12"/>
      <c r="E464" s="12"/>
      <c r="F464" s="12"/>
      <c r="G464" s="12"/>
      <c r="H464" s="154"/>
      <c r="I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</row>
    <row r="465" s="5" customFormat="1" spans="1:207">
      <c r="A465" s="137"/>
      <c r="B465" s="123"/>
      <c r="C465" s="141"/>
      <c r="D465" s="12"/>
      <c r="E465" s="12"/>
      <c r="F465" s="12"/>
      <c r="G465" s="12"/>
      <c r="H465" s="154"/>
      <c r="I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</row>
    <row r="466" s="5" customFormat="1" spans="1:207">
      <c r="A466" s="137"/>
      <c r="B466" s="123"/>
      <c r="C466" s="141"/>
      <c r="D466" s="12"/>
      <c r="E466" s="12"/>
      <c r="F466" s="12"/>
      <c r="G466" s="12"/>
      <c r="H466" s="154"/>
      <c r="I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</row>
    <row r="467" s="5" customFormat="1" spans="1:207">
      <c r="A467" s="137"/>
      <c r="B467" s="123"/>
      <c r="C467" s="141"/>
      <c r="D467" s="12"/>
      <c r="E467" s="12"/>
      <c r="F467" s="12"/>
      <c r="G467" s="12"/>
      <c r="H467" s="154"/>
      <c r="I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</row>
    <row r="468" s="5" customFormat="1" spans="1:207">
      <c r="A468" s="137"/>
      <c r="B468" s="123"/>
      <c r="C468" s="141"/>
      <c r="D468" s="12"/>
      <c r="E468" s="12"/>
      <c r="F468" s="12"/>
      <c r="G468" s="12"/>
      <c r="H468" s="154"/>
      <c r="I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</row>
    <row r="469" s="5" customFormat="1" spans="1:207">
      <c r="A469" s="137"/>
      <c r="B469" s="123"/>
      <c r="C469" s="141"/>
      <c r="D469" s="12"/>
      <c r="E469" s="12"/>
      <c r="F469" s="12"/>
      <c r="G469" s="12"/>
      <c r="H469" s="154"/>
      <c r="I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</row>
    <row r="470" s="5" customFormat="1" spans="1:207">
      <c r="A470" s="137"/>
      <c r="B470" s="123"/>
      <c r="C470" s="141"/>
      <c r="D470" s="12"/>
      <c r="E470" s="12"/>
      <c r="F470" s="12"/>
      <c r="G470" s="12"/>
      <c r="H470" s="154"/>
      <c r="I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</row>
    <row r="471" s="5" customFormat="1" spans="1:207">
      <c r="A471" s="137"/>
      <c r="B471" s="123"/>
      <c r="C471" s="141"/>
      <c r="D471" s="12"/>
      <c r="E471" s="12"/>
      <c r="F471" s="12"/>
      <c r="G471" s="12"/>
      <c r="H471" s="154"/>
      <c r="I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</row>
    <row r="472" s="5" customFormat="1" spans="1:207">
      <c r="A472" s="137"/>
      <c r="B472" s="123"/>
      <c r="C472" s="141"/>
      <c r="D472" s="12"/>
      <c r="E472" s="12"/>
      <c r="F472" s="12"/>
      <c r="G472" s="12"/>
      <c r="H472" s="154"/>
      <c r="I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</row>
    <row r="473" s="5" customFormat="1" spans="1:207">
      <c r="A473" s="137"/>
      <c r="B473" s="123"/>
      <c r="C473" s="141"/>
      <c r="D473" s="12"/>
      <c r="E473" s="12"/>
      <c r="F473" s="12"/>
      <c r="G473" s="12"/>
      <c r="H473" s="154"/>
      <c r="I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</row>
    <row r="474" s="5" customFormat="1" spans="1:207">
      <c r="A474" s="137"/>
      <c r="B474" s="123"/>
      <c r="C474" s="141"/>
      <c r="D474" s="12"/>
      <c r="E474" s="12"/>
      <c r="F474" s="12"/>
      <c r="G474" s="12"/>
      <c r="H474" s="154"/>
      <c r="I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</row>
    <row r="475" s="5" customFormat="1" spans="1:207">
      <c r="A475" s="137"/>
      <c r="B475" s="123"/>
      <c r="C475" s="141"/>
      <c r="D475" s="12"/>
      <c r="E475" s="12"/>
      <c r="F475" s="12"/>
      <c r="G475" s="12"/>
      <c r="H475" s="154"/>
      <c r="I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</row>
    <row r="476" s="5" customFormat="1" spans="1:207">
      <c r="A476" s="137"/>
      <c r="B476" s="123"/>
      <c r="C476" s="141"/>
      <c r="D476" s="12"/>
      <c r="E476" s="12"/>
      <c r="F476" s="12"/>
      <c r="G476" s="12"/>
      <c r="H476" s="154"/>
      <c r="I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</row>
    <row r="477" s="5" customFormat="1" spans="1:207">
      <c r="A477" s="137"/>
      <c r="B477" s="123"/>
      <c r="C477" s="141"/>
      <c r="D477" s="12"/>
      <c r="E477" s="12"/>
      <c r="F477" s="12"/>
      <c r="G477" s="12"/>
      <c r="H477" s="154"/>
      <c r="I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</row>
    <row r="478" s="5" customFormat="1" spans="1:207">
      <c r="A478" s="137"/>
      <c r="B478" s="123"/>
      <c r="C478" s="141"/>
      <c r="D478" s="12"/>
      <c r="E478" s="12"/>
      <c r="F478" s="12"/>
      <c r="G478" s="12"/>
      <c r="H478" s="154"/>
      <c r="I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</row>
    <row r="479" s="5" customFormat="1" spans="1:207">
      <c r="A479" s="137"/>
      <c r="B479" s="123"/>
      <c r="C479" s="141"/>
      <c r="D479" s="12"/>
      <c r="E479" s="12"/>
      <c r="F479" s="12"/>
      <c r="G479" s="12"/>
      <c r="H479" s="154"/>
      <c r="I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</row>
    <row r="480" s="5" customFormat="1" spans="1:207">
      <c r="A480" s="137"/>
      <c r="B480" s="123"/>
      <c r="C480" s="141"/>
      <c r="D480" s="12"/>
      <c r="E480" s="12"/>
      <c r="F480" s="12"/>
      <c r="G480" s="12"/>
      <c r="H480" s="154"/>
      <c r="I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</row>
    <row r="481" s="5" customFormat="1" spans="1:207">
      <c r="A481" s="137"/>
      <c r="B481" s="123"/>
      <c r="C481" s="141"/>
      <c r="D481" s="12"/>
      <c r="E481" s="12"/>
      <c r="F481" s="12"/>
      <c r="G481" s="12"/>
      <c r="H481" s="154"/>
      <c r="I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</row>
    <row r="8021" s="5" customFormat="1" spans="1:207">
      <c r="A8021" s="139"/>
      <c r="B8021" s="140"/>
      <c r="D8021" s="141"/>
      <c r="E8021" s="12"/>
      <c r="F8021" s="84"/>
      <c r="H8021" s="14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  <c r="Z8021" s="12"/>
      <c r="AA8021" s="12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  <c r="AR8021" s="12"/>
      <c r="AS8021" s="12"/>
      <c r="AT8021" s="12"/>
      <c r="AU8021" s="12"/>
      <c r="AV8021" s="12"/>
      <c r="AW8021" s="12"/>
      <c r="AX8021" s="12"/>
      <c r="AY8021" s="12"/>
      <c r="AZ8021" s="12"/>
      <c r="BA8021" s="12"/>
      <c r="BB8021" s="12"/>
      <c r="BC8021" s="12"/>
      <c r="BD8021" s="12"/>
      <c r="BE8021" s="12"/>
      <c r="BF8021" s="12"/>
      <c r="BG8021" s="12"/>
      <c r="BH8021" s="12"/>
      <c r="BI8021" s="12"/>
      <c r="BJ8021" s="12"/>
      <c r="BK8021" s="12"/>
      <c r="BL8021" s="12"/>
      <c r="BM8021" s="12"/>
      <c r="BN8021" s="12"/>
      <c r="BO8021" s="12"/>
      <c r="BP8021" s="12"/>
      <c r="BQ8021" s="12"/>
      <c r="BR8021" s="12"/>
      <c r="BS8021" s="12"/>
      <c r="BT8021" s="12"/>
      <c r="BU8021" s="12"/>
      <c r="BV8021" s="12"/>
      <c r="BW8021" s="12"/>
      <c r="BX8021" s="12"/>
      <c r="BY8021" s="12"/>
      <c r="BZ8021" s="12"/>
      <c r="CA8021" s="12"/>
      <c r="CB8021" s="12"/>
      <c r="CC8021" s="12"/>
      <c r="CD8021" s="12"/>
      <c r="CE8021" s="12"/>
      <c r="CF8021" s="12"/>
      <c r="CG8021" s="12"/>
      <c r="CH8021" s="12"/>
      <c r="CI8021" s="12"/>
      <c r="CJ8021" s="12"/>
      <c r="CK8021" s="12"/>
      <c r="CL8021" s="12"/>
      <c r="CM8021" s="12"/>
      <c r="CN8021" s="12"/>
      <c r="CO8021" s="12"/>
      <c r="CP8021" s="12"/>
      <c r="CQ8021" s="12"/>
      <c r="CR8021" s="12"/>
      <c r="CS8021" s="12"/>
      <c r="CT8021" s="12"/>
      <c r="CU8021" s="12"/>
      <c r="CV8021" s="12"/>
      <c r="CW8021" s="12"/>
      <c r="CX8021" s="12"/>
      <c r="CY8021" s="12"/>
      <c r="CZ8021" s="12"/>
      <c r="DA8021" s="12"/>
      <c r="DB8021" s="12"/>
      <c r="DC8021" s="12"/>
      <c r="DD8021" s="12"/>
      <c r="DE8021" s="12"/>
      <c r="DF8021" s="12"/>
      <c r="DG8021" s="12"/>
      <c r="DH8021" s="12"/>
      <c r="DI8021" s="12"/>
      <c r="DJ8021" s="12"/>
      <c r="DK8021" s="12"/>
      <c r="DL8021" s="12"/>
      <c r="DM8021" s="12"/>
      <c r="DN8021" s="12"/>
      <c r="DO8021" s="12"/>
      <c r="DP8021" s="12"/>
      <c r="DQ8021" s="12"/>
      <c r="DR8021" s="12"/>
      <c r="DS8021" s="12"/>
      <c r="DT8021" s="12"/>
      <c r="DU8021" s="12"/>
      <c r="DV8021" s="12"/>
      <c r="DW8021" s="12"/>
      <c r="DX8021" s="12"/>
      <c r="DY8021" s="12"/>
      <c r="DZ8021" s="12"/>
      <c r="EA8021" s="12"/>
      <c r="EB8021" s="12"/>
      <c r="EC8021" s="12"/>
      <c r="ED8021" s="12"/>
      <c r="EE8021" s="12"/>
      <c r="EF8021" s="12"/>
      <c r="EG8021" s="12"/>
      <c r="EH8021" s="12"/>
      <c r="EI8021" s="12"/>
      <c r="EJ8021" s="12"/>
      <c r="EK8021" s="12"/>
      <c r="EL8021" s="12"/>
      <c r="EM8021" s="12"/>
      <c r="EN8021" s="12"/>
      <c r="EO8021" s="12"/>
      <c r="EP8021" s="12"/>
      <c r="EQ8021" s="12"/>
      <c r="ER8021" s="12"/>
      <c r="ES8021" s="12"/>
      <c r="ET8021" s="12"/>
      <c r="EU8021" s="12"/>
      <c r="EV8021" s="12"/>
      <c r="EW8021" s="12"/>
      <c r="EX8021" s="12"/>
      <c r="EY8021" s="12"/>
      <c r="EZ8021" s="12"/>
      <c r="FA8021" s="12"/>
      <c r="FB8021" s="12"/>
      <c r="FC8021" s="12"/>
      <c r="FD8021" s="12"/>
      <c r="FE8021" s="12"/>
      <c r="FF8021" s="12"/>
      <c r="FG8021" s="12"/>
      <c r="FH8021" s="12"/>
      <c r="FI8021" s="12"/>
      <c r="FJ8021" s="12"/>
      <c r="FK8021" s="12"/>
      <c r="FL8021" s="12"/>
      <c r="FM8021" s="12"/>
      <c r="FN8021" s="12"/>
      <c r="FO8021" s="12"/>
      <c r="FP8021" s="12"/>
      <c r="FQ8021" s="12"/>
      <c r="FR8021" s="12"/>
      <c r="FS8021" s="12"/>
      <c r="FT8021" s="12"/>
      <c r="FU8021" s="12"/>
      <c r="FV8021" s="12"/>
      <c r="FW8021" s="12"/>
      <c r="FX8021" s="12"/>
      <c r="FY8021" s="12"/>
      <c r="FZ8021" s="12"/>
      <c r="GA8021" s="12"/>
      <c r="GB8021" s="12"/>
      <c r="GC8021" s="12"/>
      <c r="GD8021" s="12"/>
      <c r="GE8021" s="12"/>
      <c r="GF8021" s="12"/>
      <c r="GG8021" s="12"/>
      <c r="GH8021" s="12"/>
      <c r="GI8021" s="12"/>
      <c r="GJ8021" s="12"/>
      <c r="GK8021" s="12"/>
      <c r="GL8021" s="12"/>
      <c r="GM8021" s="12"/>
      <c r="GN8021" s="12"/>
      <c r="GO8021" s="12"/>
      <c r="GP8021" s="12"/>
      <c r="GQ8021" s="12"/>
      <c r="GR8021" s="12"/>
      <c r="GS8021" s="12"/>
      <c r="GT8021" s="12"/>
      <c r="GU8021" s="12"/>
      <c r="GV8021" s="12"/>
      <c r="GW8021" s="12"/>
      <c r="GX8021" s="12"/>
      <c r="GY8021" s="12"/>
    </row>
    <row r="8022" s="5" customFormat="1" spans="1:207">
      <c r="A8022" s="139"/>
      <c r="B8022" s="140"/>
      <c r="D8022" s="141"/>
      <c r="E8022" s="12"/>
      <c r="F8022" s="84"/>
      <c r="H8022" s="14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  <c r="Z8022" s="12"/>
      <c r="AA8022" s="12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  <c r="AR8022" s="12"/>
      <c r="AS8022" s="12"/>
      <c r="AT8022" s="12"/>
      <c r="AU8022" s="12"/>
      <c r="AV8022" s="12"/>
      <c r="AW8022" s="12"/>
      <c r="AX8022" s="12"/>
      <c r="AY8022" s="12"/>
      <c r="AZ8022" s="12"/>
      <c r="BA8022" s="12"/>
      <c r="BB8022" s="12"/>
      <c r="BC8022" s="12"/>
      <c r="BD8022" s="12"/>
      <c r="BE8022" s="12"/>
      <c r="BF8022" s="12"/>
      <c r="BG8022" s="12"/>
      <c r="BH8022" s="12"/>
      <c r="BI8022" s="12"/>
      <c r="BJ8022" s="12"/>
      <c r="BK8022" s="12"/>
      <c r="BL8022" s="12"/>
      <c r="BM8022" s="12"/>
      <c r="BN8022" s="12"/>
      <c r="BO8022" s="12"/>
      <c r="BP8022" s="12"/>
      <c r="BQ8022" s="12"/>
      <c r="BR8022" s="12"/>
      <c r="BS8022" s="12"/>
      <c r="BT8022" s="12"/>
      <c r="BU8022" s="12"/>
      <c r="BV8022" s="12"/>
      <c r="BW8022" s="12"/>
      <c r="BX8022" s="12"/>
      <c r="BY8022" s="12"/>
      <c r="BZ8022" s="12"/>
      <c r="CA8022" s="12"/>
      <c r="CB8022" s="12"/>
      <c r="CC8022" s="12"/>
      <c r="CD8022" s="12"/>
      <c r="CE8022" s="12"/>
      <c r="CF8022" s="12"/>
      <c r="CG8022" s="12"/>
      <c r="CH8022" s="12"/>
      <c r="CI8022" s="12"/>
      <c r="CJ8022" s="12"/>
      <c r="CK8022" s="12"/>
      <c r="CL8022" s="12"/>
      <c r="CM8022" s="12"/>
      <c r="CN8022" s="12"/>
      <c r="CO8022" s="12"/>
      <c r="CP8022" s="12"/>
      <c r="CQ8022" s="12"/>
      <c r="CR8022" s="12"/>
      <c r="CS8022" s="12"/>
      <c r="CT8022" s="12"/>
      <c r="CU8022" s="12"/>
      <c r="CV8022" s="12"/>
      <c r="CW8022" s="12"/>
      <c r="CX8022" s="12"/>
      <c r="CY8022" s="12"/>
      <c r="CZ8022" s="12"/>
      <c r="DA8022" s="12"/>
      <c r="DB8022" s="12"/>
      <c r="DC8022" s="12"/>
      <c r="DD8022" s="12"/>
      <c r="DE8022" s="12"/>
      <c r="DF8022" s="12"/>
      <c r="DG8022" s="12"/>
      <c r="DH8022" s="12"/>
      <c r="DI8022" s="12"/>
      <c r="DJ8022" s="12"/>
      <c r="DK8022" s="12"/>
      <c r="DL8022" s="12"/>
      <c r="DM8022" s="12"/>
      <c r="DN8022" s="12"/>
      <c r="DO8022" s="12"/>
      <c r="DP8022" s="12"/>
      <c r="DQ8022" s="12"/>
      <c r="DR8022" s="12"/>
      <c r="DS8022" s="12"/>
      <c r="DT8022" s="12"/>
      <c r="DU8022" s="12"/>
      <c r="DV8022" s="12"/>
      <c r="DW8022" s="12"/>
      <c r="DX8022" s="12"/>
      <c r="DY8022" s="12"/>
      <c r="DZ8022" s="12"/>
      <c r="EA8022" s="12"/>
      <c r="EB8022" s="12"/>
      <c r="EC8022" s="12"/>
      <c r="ED8022" s="12"/>
      <c r="EE8022" s="12"/>
      <c r="EF8022" s="12"/>
      <c r="EG8022" s="12"/>
      <c r="EH8022" s="12"/>
      <c r="EI8022" s="12"/>
      <c r="EJ8022" s="12"/>
      <c r="EK8022" s="12"/>
      <c r="EL8022" s="12"/>
      <c r="EM8022" s="12"/>
      <c r="EN8022" s="12"/>
      <c r="EO8022" s="12"/>
      <c r="EP8022" s="12"/>
      <c r="EQ8022" s="12"/>
      <c r="ER8022" s="12"/>
      <c r="ES8022" s="12"/>
      <c r="ET8022" s="12"/>
      <c r="EU8022" s="12"/>
      <c r="EV8022" s="12"/>
      <c r="EW8022" s="12"/>
      <c r="EX8022" s="12"/>
      <c r="EY8022" s="12"/>
      <c r="EZ8022" s="12"/>
      <c r="FA8022" s="12"/>
      <c r="FB8022" s="12"/>
      <c r="FC8022" s="12"/>
      <c r="FD8022" s="12"/>
      <c r="FE8022" s="12"/>
      <c r="FF8022" s="12"/>
      <c r="FG8022" s="12"/>
      <c r="FH8022" s="12"/>
      <c r="FI8022" s="12"/>
      <c r="FJ8022" s="12"/>
      <c r="FK8022" s="12"/>
      <c r="FL8022" s="12"/>
      <c r="FM8022" s="12"/>
      <c r="FN8022" s="12"/>
      <c r="FO8022" s="12"/>
      <c r="FP8022" s="12"/>
      <c r="FQ8022" s="12"/>
      <c r="FR8022" s="12"/>
      <c r="FS8022" s="12"/>
      <c r="FT8022" s="12"/>
      <c r="FU8022" s="12"/>
      <c r="FV8022" s="12"/>
      <c r="FW8022" s="12"/>
      <c r="FX8022" s="12"/>
      <c r="FY8022" s="12"/>
      <c r="FZ8022" s="12"/>
      <c r="GA8022" s="12"/>
      <c r="GB8022" s="12"/>
      <c r="GC8022" s="12"/>
      <c r="GD8022" s="12"/>
      <c r="GE8022" s="12"/>
      <c r="GF8022" s="12"/>
      <c r="GG8022" s="12"/>
      <c r="GH8022" s="12"/>
      <c r="GI8022" s="12"/>
      <c r="GJ8022" s="12"/>
      <c r="GK8022" s="12"/>
      <c r="GL8022" s="12"/>
      <c r="GM8022" s="12"/>
      <c r="GN8022" s="12"/>
      <c r="GO8022" s="12"/>
      <c r="GP8022" s="12"/>
      <c r="GQ8022" s="12"/>
      <c r="GR8022" s="12"/>
      <c r="GS8022" s="12"/>
      <c r="GT8022" s="12"/>
      <c r="GU8022" s="12"/>
      <c r="GV8022" s="12"/>
      <c r="GW8022" s="12"/>
      <c r="GX8022" s="12"/>
      <c r="GY8022" s="12"/>
    </row>
    <row r="8023" s="5" customFormat="1" spans="1:207">
      <c r="A8023" s="139"/>
      <c r="B8023" s="140"/>
      <c r="D8023" s="141"/>
      <c r="E8023" s="12"/>
      <c r="F8023" s="84"/>
      <c r="H8023" s="14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  <c r="Z8023" s="12"/>
      <c r="AA8023" s="12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  <c r="AR8023" s="12"/>
      <c r="AS8023" s="12"/>
      <c r="AT8023" s="12"/>
      <c r="AU8023" s="12"/>
      <c r="AV8023" s="12"/>
      <c r="AW8023" s="12"/>
      <c r="AX8023" s="12"/>
      <c r="AY8023" s="12"/>
      <c r="AZ8023" s="12"/>
      <c r="BA8023" s="12"/>
      <c r="BB8023" s="12"/>
      <c r="BC8023" s="12"/>
      <c r="BD8023" s="12"/>
      <c r="BE8023" s="12"/>
      <c r="BF8023" s="12"/>
      <c r="BG8023" s="12"/>
      <c r="BH8023" s="12"/>
      <c r="BI8023" s="12"/>
      <c r="BJ8023" s="12"/>
      <c r="BK8023" s="12"/>
      <c r="BL8023" s="12"/>
      <c r="BM8023" s="12"/>
      <c r="BN8023" s="12"/>
      <c r="BO8023" s="12"/>
      <c r="BP8023" s="12"/>
      <c r="BQ8023" s="12"/>
      <c r="BR8023" s="12"/>
      <c r="BS8023" s="12"/>
      <c r="BT8023" s="12"/>
      <c r="BU8023" s="12"/>
      <c r="BV8023" s="12"/>
      <c r="BW8023" s="12"/>
      <c r="BX8023" s="12"/>
      <c r="BY8023" s="12"/>
      <c r="BZ8023" s="12"/>
      <c r="CA8023" s="12"/>
      <c r="CB8023" s="12"/>
      <c r="CC8023" s="12"/>
      <c r="CD8023" s="12"/>
      <c r="CE8023" s="12"/>
      <c r="CF8023" s="12"/>
      <c r="CG8023" s="12"/>
      <c r="CH8023" s="12"/>
      <c r="CI8023" s="12"/>
      <c r="CJ8023" s="12"/>
      <c r="CK8023" s="12"/>
      <c r="CL8023" s="12"/>
      <c r="CM8023" s="12"/>
      <c r="CN8023" s="12"/>
      <c r="CO8023" s="12"/>
      <c r="CP8023" s="12"/>
      <c r="CQ8023" s="12"/>
      <c r="CR8023" s="12"/>
      <c r="CS8023" s="12"/>
      <c r="CT8023" s="12"/>
      <c r="CU8023" s="12"/>
      <c r="CV8023" s="12"/>
      <c r="CW8023" s="12"/>
      <c r="CX8023" s="12"/>
      <c r="CY8023" s="12"/>
      <c r="CZ8023" s="12"/>
      <c r="DA8023" s="12"/>
      <c r="DB8023" s="12"/>
      <c r="DC8023" s="12"/>
      <c r="DD8023" s="12"/>
      <c r="DE8023" s="12"/>
      <c r="DF8023" s="12"/>
      <c r="DG8023" s="12"/>
      <c r="DH8023" s="12"/>
      <c r="DI8023" s="12"/>
      <c r="DJ8023" s="12"/>
      <c r="DK8023" s="12"/>
      <c r="DL8023" s="12"/>
      <c r="DM8023" s="12"/>
      <c r="DN8023" s="12"/>
      <c r="DO8023" s="12"/>
      <c r="DP8023" s="12"/>
      <c r="DQ8023" s="12"/>
      <c r="DR8023" s="12"/>
      <c r="DS8023" s="12"/>
      <c r="DT8023" s="12"/>
      <c r="DU8023" s="12"/>
      <c r="DV8023" s="12"/>
      <c r="DW8023" s="12"/>
      <c r="DX8023" s="12"/>
      <c r="DY8023" s="12"/>
      <c r="DZ8023" s="12"/>
      <c r="EA8023" s="12"/>
      <c r="EB8023" s="12"/>
      <c r="EC8023" s="12"/>
      <c r="ED8023" s="12"/>
      <c r="EE8023" s="12"/>
      <c r="EF8023" s="12"/>
      <c r="EG8023" s="12"/>
      <c r="EH8023" s="12"/>
      <c r="EI8023" s="12"/>
      <c r="EJ8023" s="12"/>
      <c r="EK8023" s="12"/>
      <c r="EL8023" s="12"/>
      <c r="EM8023" s="12"/>
      <c r="EN8023" s="12"/>
      <c r="EO8023" s="12"/>
      <c r="EP8023" s="12"/>
      <c r="EQ8023" s="12"/>
      <c r="ER8023" s="12"/>
      <c r="ES8023" s="12"/>
      <c r="ET8023" s="12"/>
      <c r="EU8023" s="12"/>
      <c r="EV8023" s="12"/>
      <c r="EW8023" s="12"/>
      <c r="EX8023" s="12"/>
      <c r="EY8023" s="12"/>
      <c r="EZ8023" s="12"/>
      <c r="FA8023" s="12"/>
      <c r="FB8023" s="12"/>
      <c r="FC8023" s="12"/>
      <c r="FD8023" s="12"/>
      <c r="FE8023" s="12"/>
      <c r="FF8023" s="12"/>
      <c r="FG8023" s="12"/>
      <c r="FH8023" s="12"/>
      <c r="FI8023" s="12"/>
      <c r="FJ8023" s="12"/>
      <c r="FK8023" s="12"/>
      <c r="FL8023" s="12"/>
      <c r="FM8023" s="12"/>
      <c r="FN8023" s="12"/>
      <c r="FO8023" s="12"/>
      <c r="FP8023" s="12"/>
      <c r="FQ8023" s="12"/>
      <c r="FR8023" s="12"/>
      <c r="FS8023" s="12"/>
      <c r="FT8023" s="12"/>
      <c r="FU8023" s="12"/>
      <c r="FV8023" s="12"/>
      <c r="FW8023" s="12"/>
      <c r="FX8023" s="12"/>
      <c r="FY8023" s="12"/>
      <c r="FZ8023" s="12"/>
      <c r="GA8023" s="12"/>
      <c r="GB8023" s="12"/>
      <c r="GC8023" s="12"/>
      <c r="GD8023" s="12"/>
      <c r="GE8023" s="12"/>
      <c r="GF8023" s="12"/>
      <c r="GG8023" s="12"/>
      <c r="GH8023" s="12"/>
      <c r="GI8023" s="12"/>
      <c r="GJ8023" s="12"/>
      <c r="GK8023" s="12"/>
      <c r="GL8023" s="12"/>
      <c r="GM8023" s="12"/>
      <c r="GN8023" s="12"/>
      <c r="GO8023" s="12"/>
      <c r="GP8023" s="12"/>
      <c r="GQ8023" s="12"/>
      <c r="GR8023" s="12"/>
      <c r="GS8023" s="12"/>
      <c r="GT8023" s="12"/>
      <c r="GU8023" s="12"/>
      <c r="GV8023" s="12"/>
      <c r="GW8023" s="12"/>
      <c r="GX8023" s="12"/>
      <c r="GY8023" s="12"/>
    </row>
    <row r="8024" s="5" customFormat="1" spans="1:207">
      <c r="A8024" s="139"/>
      <c r="B8024" s="140"/>
      <c r="D8024" s="141"/>
      <c r="E8024" s="12"/>
      <c r="F8024" s="84"/>
      <c r="H8024" s="14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  <c r="Z8024" s="12"/>
      <c r="AA8024" s="12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  <c r="AR8024" s="12"/>
      <c r="AS8024" s="12"/>
      <c r="AT8024" s="12"/>
      <c r="AU8024" s="12"/>
      <c r="AV8024" s="12"/>
      <c r="AW8024" s="12"/>
      <c r="AX8024" s="12"/>
      <c r="AY8024" s="12"/>
      <c r="AZ8024" s="12"/>
      <c r="BA8024" s="12"/>
      <c r="BB8024" s="12"/>
      <c r="BC8024" s="12"/>
      <c r="BD8024" s="12"/>
      <c r="BE8024" s="12"/>
      <c r="BF8024" s="12"/>
      <c r="BG8024" s="12"/>
      <c r="BH8024" s="12"/>
      <c r="BI8024" s="12"/>
      <c r="BJ8024" s="12"/>
      <c r="BK8024" s="12"/>
      <c r="BL8024" s="12"/>
      <c r="BM8024" s="12"/>
      <c r="BN8024" s="12"/>
      <c r="BO8024" s="12"/>
      <c r="BP8024" s="12"/>
      <c r="BQ8024" s="12"/>
      <c r="BR8024" s="12"/>
      <c r="BS8024" s="12"/>
      <c r="BT8024" s="12"/>
      <c r="BU8024" s="12"/>
      <c r="BV8024" s="12"/>
      <c r="BW8024" s="12"/>
      <c r="BX8024" s="12"/>
      <c r="BY8024" s="12"/>
      <c r="BZ8024" s="12"/>
      <c r="CA8024" s="12"/>
      <c r="CB8024" s="12"/>
      <c r="CC8024" s="12"/>
      <c r="CD8024" s="12"/>
      <c r="CE8024" s="12"/>
      <c r="CF8024" s="12"/>
      <c r="CG8024" s="12"/>
      <c r="CH8024" s="12"/>
      <c r="CI8024" s="12"/>
      <c r="CJ8024" s="12"/>
      <c r="CK8024" s="12"/>
      <c r="CL8024" s="12"/>
      <c r="CM8024" s="12"/>
      <c r="CN8024" s="12"/>
      <c r="CO8024" s="12"/>
      <c r="CP8024" s="12"/>
      <c r="CQ8024" s="12"/>
      <c r="CR8024" s="12"/>
      <c r="CS8024" s="12"/>
      <c r="CT8024" s="12"/>
      <c r="CU8024" s="12"/>
      <c r="CV8024" s="12"/>
      <c r="CW8024" s="12"/>
      <c r="CX8024" s="12"/>
      <c r="CY8024" s="12"/>
      <c r="CZ8024" s="12"/>
      <c r="DA8024" s="12"/>
      <c r="DB8024" s="12"/>
      <c r="DC8024" s="12"/>
      <c r="DD8024" s="12"/>
      <c r="DE8024" s="12"/>
      <c r="DF8024" s="12"/>
      <c r="DG8024" s="12"/>
      <c r="DH8024" s="12"/>
      <c r="DI8024" s="12"/>
      <c r="DJ8024" s="12"/>
      <c r="DK8024" s="12"/>
      <c r="DL8024" s="12"/>
      <c r="DM8024" s="12"/>
      <c r="DN8024" s="12"/>
      <c r="DO8024" s="12"/>
      <c r="DP8024" s="12"/>
      <c r="DQ8024" s="12"/>
      <c r="DR8024" s="12"/>
      <c r="DS8024" s="12"/>
      <c r="DT8024" s="12"/>
      <c r="DU8024" s="12"/>
      <c r="DV8024" s="12"/>
      <c r="DW8024" s="12"/>
      <c r="DX8024" s="12"/>
      <c r="DY8024" s="12"/>
      <c r="DZ8024" s="12"/>
      <c r="EA8024" s="12"/>
      <c r="EB8024" s="12"/>
      <c r="EC8024" s="12"/>
      <c r="ED8024" s="12"/>
      <c r="EE8024" s="12"/>
      <c r="EF8024" s="12"/>
      <c r="EG8024" s="12"/>
      <c r="EH8024" s="12"/>
      <c r="EI8024" s="12"/>
      <c r="EJ8024" s="12"/>
      <c r="EK8024" s="12"/>
      <c r="EL8024" s="12"/>
      <c r="EM8024" s="12"/>
      <c r="EN8024" s="12"/>
      <c r="EO8024" s="12"/>
      <c r="EP8024" s="12"/>
      <c r="EQ8024" s="12"/>
      <c r="ER8024" s="12"/>
      <c r="ES8024" s="12"/>
      <c r="ET8024" s="12"/>
      <c r="EU8024" s="12"/>
      <c r="EV8024" s="12"/>
      <c r="EW8024" s="12"/>
      <c r="EX8024" s="12"/>
      <c r="EY8024" s="12"/>
      <c r="EZ8024" s="12"/>
      <c r="FA8024" s="12"/>
      <c r="FB8024" s="12"/>
      <c r="FC8024" s="12"/>
      <c r="FD8024" s="12"/>
      <c r="FE8024" s="12"/>
      <c r="FF8024" s="12"/>
      <c r="FG8024" s="12"/>
      <c r="FH8024" s="12"/>
      <c r="FI8024" s="12"/>
      <c r="FJ8024" s="12"/>
      <c r="FK8024" s="12"/>
      <c r="FL8024" s="12"/>
      <c r="FM8024" s="12"/>
      <c r="FN8024" s="12"/>
      <c r="FO8024" s="12"/>
      <c r="FP8024" s="12"/>
      <c r="FQ8024" s="12"/>
      <c r="FR8024" s="12"/>
      <c r="FS8024" s="12"/>
      <c r="FT8024" s="12"/>
      <c r="FU8024" s="12"/>
      <c r="FV8024" s="12"/>
      <c r="FW8024" s="12"/>
      <c r="FX8024" s="12"/>
      <c r="FY8024" s="12"/>
      <c r="FZ8024" s="12"/>
      <c r="GA8024" s="12"/>
      <c r="GB8024" s="12"/>
      <c r="GC8024" s="12"/>
      <c r="GD8024" s="12"/>
      <c r="GE8024" s="12"/>
      <c r="GF8024" s="12"/>
      <c r="GG8024" s="12"/>
      <c r="GH8024" s="12"/>
      <c r="GI8024" s="12"/>
      <c r="GJ8024" s="12"/>
      <c r="GK8024" s="12"/>
      <c r="GL8024" s="12"/>
      <c r="GM8024" s="12"/>
      <c r="GN8024" s="12"/>
      <c r="GO8024" s="12"/>
      <c r="GP8024" s="12"/>
      <c r="GQ8024" s="12"/>
      <c r="GR8024" s="12"/>
      <c r="GS8024" s="12"/>
      <c r="GT8024" s="12"/>
      <c r="GU8024" s="12"/>
      <c r="GV8024" s="12"/>
      <c r="GW8024" s="12"/>
      <c r="GX8024" s="12"/>
      <c r="GY8024" s="12"/>
    </row>
    <row r="8025" s="5" customFormat="1" spans="1:207">
      <c r="A8025" s="139"/>
      <c r="B8025" s="140"/>
      <c r="D8025" s="141"/>
      <c r="E8025" s="12"/>
      <c r="F8025" s="84"/>
      <c r="H8025" s="14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  <c r="Z8025" s="12"/>
      <c r="AA8025" s="12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  <c r="AR8025" s="12"/>
      <c r="AS8025" s="12"/>
      <c r="AT8025" s="12"/>
      <c r="AU8025" s="12"/>
      <c r="AV8025" s="12"/>
      <c r="AW8025" s="12"/>
      <c r="AX8025" s="12"/>
      <c r="AY8025" s="12"/>
      <c r="AZ8025" s="12"/>
      <c r="BA8025" s="12"/>
      <c r="BB8025" s="12"/>
      <c r="BC8025" s="12"/>
      <c r="BD8025" s="12"/>
      <c r="BE8025" s="12"/>
      <c r="BF8025" s="12"/>
      <c r="BG8025" s="12"/>
      <c r="BH8025" s="12"/>
      <c r="BI8025" s="12"/>
      <c r="BJ8025" s="12"/>
      <c r="BK8025" s="12"/>
      <c r="BL8025" s="12"/>
      <c r="BM8025" s="12"/>
      <c r="BN8025" s="12"/>
      <c r="BO8025" s="12"/>
      <c r="BP8025" s="12"/>
      <c r="BQ8025" s="12"/>
      <c r="BR8025" s="12"/>
      <c r="BS8025" s="12"/>
      <c r="BT8025" s="12"/>
      <c r="BU8025" s="12"/>
      <c r="BV8025" s="12"/>
      <c r="BW8025" s="12"/>
      <c r="BX8025" s="12"/>
      <c r="BY8025" s="12"/>
      <c r="BZ8025" s="12"/>
      <c r="CA8025" s="12"/>
      <c r="CB8025" s="12"/>
      <c r="CC8025" s="12"/>
      <c r="CD8025" s="12"/>
      <c r="CE8025" s="12"/>
      <c r="CF8025" s="12"/>
      <c r="CG8025" s="12"/>
      <c r="CH8025" s="12"/>
      <c r="CI8025" s="12"/>
      <c r="CJ8025" s="12"/>
      <c r="CK8025" s="12"/>
      <c r="CL8025" s="12"/>
      <c r="CM8025" s="12"/>
      <c r="CN8025" s="12"/>
      <c r="CO8025" s="12"/>
      <c r="CP8025" s="12"/>
      <c r="CQ8025" s="12"/>
      <c r="CR8025" s="12"/>
      <c r="CS8025" s="12"/>
      <c r="CT8025" s="12"/>
      <c r="CU8025" s="12"/>
      <c r="CV8025" s="12"/>
      <c r="CW8025" s="12"/>
      <c r="CX8025" s="12"/>
      <c r="CY8025" s="12"/>
      <c r="CZ8025" s="12"/>
      <c r="DA8025" s="12"/>
      <c r="DB8025" s="12"/>
      <c r="DC8025" s="12"/>
      <c r="DD8025" s="12"/>
      <c r="DE8025" s="12"/>
      <c r="DF8025" s="12"/>
      <c r="DG8025" s="12"/>
      <c r="DH8025" s="12"/>
      <c r="DI8025" s="12"/>
      <c r="DJ8025" s="12"/>
      <c r="DK8025" s="12"/>
      <c r="DL8025" s="12"/>
      <c r="DM8025" s="12"/>
      <c r="DN8025" s="12"/>
      <c r="DO8025" s="12"/>
      <c r="DP8025" s="12"/>
      <c r="DQ8025" s="12"/>
      <c r="DR8025" s="12"/>
      <c r="DS8025" s="12"/>
      <c r="DT8025" s="12"/>
      <c r="DU8025" s="12"/>
      <c r="DV8025" s="12"/>
      <c r="DW8025" s="12"/>
      <c r="DX8025" s="12"/>
      <c r="DY8025" s="12"/>
      <c r="DZ8025" s="12"/>
      <c r="EA8025" s="12"/>
      <c r="EB8025" s="12"/>
      <c r="EC8025" s="12"/>
      <c r="ED8025" s="12"/>
      <c r="EE8025" s="12"/>
      <c r="EF8025" s="12"/>
      <c r="EG8025" s="12"/>
      <c r="EH8025" s="12"/>
      <c r="EI8025" s="12"/>
      <c r="EJ8025" s="12"/>
      <c r="EK8025" s="12"/>
      <c r="EL8025" s="12"/>
      <c r="EM8025" s="12"/>
      <c r="EN8025" s="12"/>
      <c r="EO8025" s="12"/>
      <c r="EP8025" s="12"/>
      <c r="EQ8025" s="12"/>
      <c r="ER8025" s="12"/>
      <c r="ES8025" s="12"/>
      <c r="ET8025" s="12"/>
      <c r="EU8025" s="12"/>
      <c r="EV8025" s="12"/>
      <c r="EW8025" s="12"/>
      <c r="EX8025" s="12"/>
      <c r="EY8025" s="12"/>
      <c r="EZ8025" s="12"/>
      <c r="FA8025" s="12"/>
      <c r="FB8025" s="12"/>
      <c r="FC8025" s="12"/>
      <c r="FD8025" s="12"/>
      <c r="FE8025" s="12"/>
      <c r="FF8025" s="12"/>
      <c r="FG8025" s="12"/>
      <c r="FH8025" s="12"/>
      <c r="FI8025" s="12"/>
      <c r="FJ8025" s="12"/>
      <c r="FK8025" s="12"/>
      <c r="FL8025" s="12"/>
      <c r="FM8025" s="12"/>
      <c r="FN8025" s="12"/>
      <c r="FO8025" s="12"/>
      <c r="FP8025" s="12"/>
      <c r="FQ8025" s="12"/>
      <c r="FR8025" s="12"/>
      <c r="FS8025" s="12"/>
      <c r="FT8025" s="12"/>
      <c r="FU8025" s="12"/>
      <c r="FV8025" s="12"/>
      <c r="FW8025" s="12"/>
      <c r="FX8025" s="12"/>
      <c r="FY8025" s="12"/>
      <c r="FZ8025" s="12"/>
      <c r="GA8025" s="12"/>
      <c r="GB8025" s="12"/>
      <c r="GC8025" s="12"/>
      <c r="GD8025" s="12"/>
      <c r="GE8025" s="12"/>
      <c r="GF8025" s="12"/>
      <c r="GG8025" s="12"/>
      <c r="GH8025" s="12"/>
      <c r="GI8025" s="12"/>
      <c r="GJ8025" s="12"/>
      <c r="GK8025" s="12"/>
      <c r="GL8025" s="12"/>
      <c r="GM8025" s="12"/>
      <c r="GN8025" s="12"/>
      <c r="GO8025" s="12"/>
      <c r="GP8025" s="12"/>
      <c r="GQ8025" s="12"/>
      <c r="GR8025" s="12"/>
      <c r="GS8025" s="12"/>
      <c r="GT8025" s="12"/>
      <c r="GU8025" s="12"/>
      <c r="GV8025" s="12"/>
      <c r="GW8025" s="12"/>
      <c r="GX8025" s="12"/>
      <c r="GY8025" s="12"/>
    </row>
    <row r="8026" s="5" customFormat="1" spans="1:207">
      <c r="A8026" s="139"/>
      <c r="B8026" s="140"/>
      <c r="D8026" s="141"/>
      <c r="E8026" s="12"/>
      <c r="F8026" s="84"/>
      <c r="H8026" s="14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  <c r="Z8026" s="12"/>
      <c r="AA8026" s="12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  <c r="AR8026" s="12"/>
      <c r="AS8026" s="12"/>
      <c r="AT8026" s="12"/>
      <c r="AU8026" s="12"/>
      <c r="AV8026" s="12"/>
      <c r="AW8026" s="12"/>
      <c r="AX8026" s="12"/>
      <c r="AY8026" s="12"/>
      <c r="AZ8026" s="12"/>
      <c r="BA8026" s="12"/>
      <c r="BB8026" s="12"/>
      <c r="BC8026" s="12"/>
      <c r="BD8026" s="12"/>
      <c r="BE8026" s="12"/>
      <c r="BF8026" s="12"/>
      <c r="BG8026" s="12"/>
      <c r="BH8026" s="12"/>
      <c r="BI8026" s="12"/>
      <c r="BJ8026" s="12"/>
      <c r="BK8026" s="12"/>
      <c r="BL8026" s="12"/>
      <c r="BM8026" s="12"/>
      <c r="BN8026" s="12"/>
      <c r="BO8026" s="12"/>
      <c r="BP8026" s="12"/>
      <c r="BQ8026" s="12"/>
      <c r="BR8026" s="12"/>
      <c r="BS8026" s="12"/>
      <c r="BT8026" s="12"/>
      <c r="BU8026" s="12"/>
      <c r="BV8026" s="12"/>
      <c r="BW8026" s="12"/>
      <c r="BX8026" s="12"/>
      <c r="BY8026" s="12"/>
      <c r="BZ8026" s="12"/>
      <c r="CA8026" s="12"/>
      <c r="CB8026" s="12"/>
      <c r="CC8026" s="12"/>
      <c r="CD8026" s="12"/>
      <c r="CE8026" s="12"/>
      <c r="CF8026" s="12"/>
      <c r="CG8026" s="12"/>
      <c r="CH8026" s="12"/>
      <c r="CI8026" s="12"/>
      <c r="CJ8026" s="12"/>
      <c r="CK8026" s="12"/>
      <c r="CL8026" s="12"/>
      <c r="CM8026" s="12"/>
      <c r="CN8026" s="12"/>
      <c r="CO8026" s="12"/>
      <c r="CP8026" s="12"/>
      <c r="CQ8026" s="12"/>
      <c r="CR8026" s="12"/>
      <c r="CS8026" s="12"/>
      <c r="CT8026" s="12"/>
      <c r="CU8026" s="12"/>
      <c r="CV8026" s="12"/>
      <c r="CW8026" s="12"/>
      <c r="CX8026" s="12"/>
      <c r="CY8026" s="12"/>
      <c r="CZ8026" s="12"/>
      <c r="DA8026" s="12"/>
      <c r="DB8026" s="12"/>
      <c r="DC8026" s="12"/>
      <c r="DD8026" s="12"/>
      <c r="DE8026" s="12"/>
      <c r="DF8026" s="12"/>
      <c r="DG8026" s="12"/>
      <c r="DH8026" s="12"/>
      <c r="DI8026" s="12"/>
      <c r="DJ8026" s="12"/>
      <c r="DK8026" s="12"/>
      <c r="DL8026" s="12"/>
      <c r="DM8026" s="12"/>
      <c r="DN8026" s="12"/>
      <c r="DO8026" s="12"/>
      <c r="DP8026" s="12"/>
      <c r="DQ8026" s="12"/>
      <c r="DR8026" s="12"/>
      <c r="DS8026" s="12"/>
      <c r="DT8026" s="12"/>
      <c r="DU8026" s="12"/>
      <c r="DV8026" s="12"/>
      <c r="DW8026" s="12"/>
      <c r="DX8026" s="12"/>
      <c r="DY8026" s="12"/>
      <c r="DZ8026" s="12"/>
      <c r="EA8026" s="12"/>
      <c r="EB8026" s="12"/>
      <c r="EC8026" s="12"/>
      <c r="ED8026" s="12"/>
      <c r="EE8026" s="12"/>
      <c r="EF8026" s="12"/>
      <c r="EG8026" s="12"/>
      <c r="EH8026" s="12"/>
      <c r="EI8026" s="12"/>
      <c r="EJ8026" s="12"/>
      <c r="EK8026" s="12"/>
      <c r="EL8026" s="12"/>
      <c r="EM8026" s="12"/>
      <c r="EN8026" s="12"/>
      <c r="EO8026" s="12"/>
      <c r="EP8026" s="12"/>
      <c r="EQ8026" s="12"/>
      <c r="ER8026" s="12"/>
      <c r="ES8026" s="12"/>
      <c r="ET8026" s="12"/>
      <c r="EU8026" s="12"/>
      <c r="EV8026" s="12"/>
      <c r="EW8026" s="12"/>
      <c r="EX8026" s="12"/>
      <c r="EY8026" s="12"/>
      <c r="EZ8026" s="12"/>
      <c r="FA8026" s="12"/>
      <c r="FB8026" s="12"/>
      <c r="FC8026" s="12"/>
      <c r="FD8026" s="12"/>
      <c r="FE8026" s="12"/>
      <c r="FF8026" s="12"/>
      <c r="FG8026" s="12"/>
      <c r="FH8026" s="12"/>
      <c r="FI8026" s="12"/>
      <c r="FJ8026" s="12"/>
      <c r="FK8026" s="12"/>
      <c r="FL8026" s="12"/>
      <c r="FM8026" s="12"/>
      <c r="FN8026" s="12"/>
      <c r="FO8026" s="12"/>
      <c r="FP8026" s="12"/>
      <c r="FQ8026" s="12"/>
      <c r="FR8026" s="12"/>
      <c r="FS8026" s="12"/>
      <c r="FT8026" s="12"/>
      <c r="FU8026" s="12"/>
      <c r="FV8026" s="12"/>
      <c r="FW8026" s="12"/>
      <c r="FX8026" s="12"/>
      <c r="FY8026" s="12"/>
      <c r="FZ8026" s="12"/>
      <c r="GA8026" s="12"/>
      <c r="GB8026" s="12"/>
      <c r="GC8026" s="12"/>
      <c r="GD8026" s="12"/>
      <c r="GE8026" s="12"/>
      <c r="GF8026" s="12"/>
      <c r="GG8026" s="12"/>
      <c r="GH8026" s="12"/>
      <c r="GI8026" s="12"/>
      <c r="GJ8026" s="12"/>
      <c r="GK8026" s="12"/>
      <c r="GL8026" s="12"/>
      <c r="GM8026" s="12"/>
      <c r="GN8026" s="12"/>
      <c r="GO8026" s="12"/>
      <c r="GP8026" s="12"/>
      <c r="GQ8026" s="12"/>
      <c r="GR8026" s="12"/>
      <c r="GS8026" s="12"/>
      <c r="GT8026" s="12"/>
      <c r="GU8026" s="12"/>
      <c r="GV8026" s="12"/>
      <c r="GW8026" s="12"/>
      <c r="GX8026" s="12"/>
      <c r="GY8026" s="12"/>
    </row>
    <row r="8027" s="5" customFormat="1" spans="1:207">
      <c r="A8027" s="139"/>
      <c r="B8027" s="140"/>
      <c r="D8027" s="141"/>
      <c r="E8027" s="12"/>
      <c r="F8027" s="84"/>
      <c r="H8027" s="14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  <c r="Z8027" s="12"/>
      <c r="AA8027" s="12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  <c r="AR8027" s="12"/>
      <c r="AS8027" s="12"/>
      <c r="AT8027" s="12"/>
      <c r="AU8027" s="12"/>
      <c r="AV8027" s="12"/>
      <c r="AW8027" s="12"/>
      <c r="AX8027" s="12"/>
      <c r="AY8027" s="12"/>
      <c r="AZ8027" s="12"/>
      <c r="BA8027" s="12"/>
      <c r="BB8027" s="12"/>
      <c r="BC8027" s="12"/>
      <c r="BD8027" s="12"/>
      <c r="BE8027" s="12"/>
      <c r="BF8027" s="12"/>
      <c r="BG8027" s="12"/>
      <c r="BH8027" s="12"/>
      <c r="BI8027" s="12"/>
      <c r="BJ8027" s="12"/>
      <c r="BK8027" s="12"/>
      <c r="BL8027" s="12"/>
      <c r="BM8027" s="12"/>
      <c r="BN8027" s="12"/>
      <c r="BO8027" s="12"/>
      <c r="BP8027" s="12"/>
      <c r="BQ8027" s="12"/>
      <c r="BR8027" s="12"/>
      <c r="BS8027" s="12"/>
      <c r="BT8027" s="12"/>
      <c r="BU8027" s="12"/>
      <c r="BV8027" s="12"/>
      <c r="BW8027" s="12"/>
      <c r="BX8027" s="12"/>
      <c r="BY8027" s="12"/>
      <c r="BZ8027" s="12"/>
      <c r="CA8027" s="12"/>
      <c r="CB8027" s="12"/>
      <c r="CC8027" s="12"/>
      <c r="CD8027" s="12"/>
      <c r="CE8027" s="12"/>
      <c r="CF8027" s="12"/>
      <c r="CG8027" s="12"/>
      <c r="CH8027" s="12"/>
      <c r="CI8027" s="12"/>
      <c r="CJ8027" s="12"/>
      <c r="CK8027" s="12"/>
      <c r="CL8027" s="12"/>
      <c r="CM8027" s="12"/>
      <c r="CN8027" s="12"/>
      <c r="CO8027" s="12"/>
      <c r="CP8027" s="12"/>
      <c r="CQ8027" s="12"/>
      <c r="CR8027" s="12"/>
      <c r="CS8027" s="12"/>
      <c r="CT8027" s="12"/>
      <c r="CU8027" s="12"/>
      <c r="CV8027" s="12"/>
      <c r="CW8027" s="12"/>
      <c r="CX8027" s="12"/>
      <c r="CY8027" s="12"/>
      <c r="CZ8027" s="12"/>
      <c r="DA8027" s="12"/>
      <c r="DB8027" s="12"/>
      <c r="DC8027" s="12"/>
      <c r="DD8027" s="12"/>
      <c r="DE8027" s="12"/>
      <c r="DF8027" s="12"/>
      <c r="DG8027" s="12"/>
      <c r="DH8027" s="12"/>
      <c r="DI8027" s="12"/>
      <c r="DJ8027" s="12"/>
      <c r="DK8027" s="12"/>
      <c r="DL8027" s="12"/>
      <c r="DM8027" s="12"/>
      <c r="DN8027" s="12"/>
      <c r="DO8027" s="12"/>
      <c r="DP8027" s="12"/>
      <c r="DQ8027" s="12"/>
      <c r="DR8027" s="12"/>
      <c r="DS8027" s="12"/>
      <c r="DT8027" s="12"/>
      <c r="DU8027" s="12"/>
      <c r="DV8027" s="12"/>
      <c r="DW8027" s="12"/>
      <c r="DX8027" s="12"/>
      <c r="DY8027" s="12"/>
      <c r="DZ8027" s="12"/>
      <c r="EA8027" s="12"/>
      <c r="EB8027" s="12"/>
      <c r="EC8027" s="12"/>
      <c r="ED8027" s="12"/>
      <c r="EE8027" s="12"/>
      <c r="EF8027" s="12"/>
      <c r="EG8027" s="12"/>
      <c r="EH8027" s="12"/>
      <c r="EI8027" s="12"/>
      <c r="EJ8027" s="12"/>
      <c r="EK8027" s="12"/>
      <c r="EL8027" s="12"/>
      <c r="EM8027" s="12"/>
      <c r="EN8027" s="12"/>
      <c r="EO8027" s="12"/>
      <c r="EP8027" s="12"/>
      <c r="EQ8027" s="12"/>
      <c r="ER8027" s="12"/>
      <c r="ES8027" s="12"/>
      <c r="ET8027" s="12"/>
      <c r="EU8027" s="12"/>
      <c r="EV8027" s="12"/>
      <c r="EW8027" s="12"/>
      <c r="EX8027" s="12"/>
      <c r="EY8027" s="12"/>
      <c r="EZ8027" s="12"/>
      <c r="FA8027" s="12"/>
      <c r="FB8027" s="12"/>
      <c r="FC8027" s="12"/>
      <c r="FD8027" s="12"/>
      <c r="FE8027" s="12"/>
      <c r="FF8027" s="12"/>
      <c r="FG8027" s="12"/>
      <c r="FH8027" s="12"/>
      <c r="FI8027" s="12"/>
      <c r="FJ8027" s="12"/>
      <c r="FK8027" s="12"/>
      <c r="FL8027" s="12"/>
      <c r="FM8027" s="12"/>
      <c r="FN8027" s="12"/>
      <c r="FO8027" s="12"/>
      <c r="FP8027" s="12"/>
      <c r="FQ8027" s="12"/>
      <c r="FR8027" s="12"/>
      <c r="FS8027" s="12"/>
      <c r="FT8027" s="12"/>
      <c r="FU8027" s="12"/>
      <c r="FV8027" s="12"/>
      <c r="FW8027" s="12"/>
      <c r="FX8027" s="12"/>
      <c r="FY8027" s="12"/>
      <c r="FZ8027" s="12"/>
      <c r="GA8027" s="12"/>
      <c r="GB8027" s="12"/>
      <c r="GC8027" s="12"/>
      <c r="GD8027" s="12"/>
      <c r="GE8027" s="12"/>
      <c r="GF8027" s="12"/>
      <c r="GG8027" s="12"/>
      <c r="GH8027" s="12"/>
      <c r="GI8027" s="12"/>
      <c r="GJ8027" s="12"/>
      <c r="GK8027" s="12"/>
      <c r="GL8027" s="12"/>
      <c r="GM8027" s="12"/>
      <c r="GN8027" s="12"/>
      <c r="GO8027" s="12"/>
      <c r="GP8027" s="12"/>
      <c r="GQ8027" s="12"/>
      <c r="GR8027" s="12"/>
      <c r="GS8027" s="12"/>
      <c r="GT8027" s="12"/>
      <c r="GU8027" s="12"/>
      <c r="GV8027" s="12"/>
      <c r="GW8027" s="12"/>
      <c r="GX8027" s="12"/>
      <c r="GY8027" s="12"/>
    </row>
    <row r="8028" s="5" customFormat="1" spans="1:207">
      <c r="A8028" s="139"/>
      <c r="B8028" s="140"/>
      <c r="D8028" s="141"/>
      <c r="E8028" s="12"/>
      <c r="F8028" s="84"/>
      <c r="H8028" s="14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  <c r="Z8028" s="12"/>
      <c r="AA8028" s="12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  <c r="AR8028" s="12"/>
      <c r="AS8028" s="12"/>
      <c r="AT8028" s="12"/>
      <c r="AU8028" s="12"/>
      <c r="AV8028" s="12"/>
      <c r="AW8028" s="12"/>
      <c r="AX8028" s="12"/>
      <c r="AY8028" s="12"/>
      <c r="AZ8028" s="12"/>
      <c r="BA8028" s="12"/>
      <c r="BB8028" s="12"/>
      <c r="BC8028" s="12"/>
      <c r="BD8028" s="12"/>
      <c r="BE8028" s="12"/>
      <c r="BF8028" s="12"/>
      <c r="BG8028" s="12"/>
      <c r="BH8028" s="12"/>
      <c r="BI8028" s="12"/>
      <c r="BJ8028" s="12"/>
      <c r="BK8028" s="12"/>
      <c r="BL8028" s="12"/>
      <c r="BM8028" s="12"/>
      <c r="BN8028" s="12"/>
      <c r="BO8028" s="12"/>
      <c r="BP8028" s="12"/>
      <c r="BQ8028" s="12"/>
      <c r="BR8028" s="12"/>
      <c r="BS8028" s="12"/>
      <c r="BT8028" s="12"/>
      <c r="BU8028" s="12"/>
      <c r="BV8028" s="12"/>
      <c r="BW8028" s="12"/>
      <c r="BX8028" s="12"/>
      <c r="BY8028" s="12"/>
      <c r="BZ8028" s="12"/>
      <c r="CA8028" s="12"/>
      <c r="CB8028" s="12"/>
      <c r="CC8028" s="12"/>
      <c r="CD8028" s="12"/>
      <c r="CE8028" s="12"/>
      <c r="CF8028" s="12"/>
      <c r="CG8028" s="12"/>
      <c r="CH8028" s="12"/>
      <c r="CI8028" s="12"/>
      <c r="CJ8028" s="12"/>
      <c r="CK8028" s="12"/>
      <c r="CL8028" s="12"/>
      <c r="CM8028" s="12"/>
      <c r="CN8028" s="12"/>
      <c r="CO8028" s="12"/>
      <c r="CP8028" s="12"/>
      <c r="CQ8028" s="12"/>
      <c r="CR8028" s="12"/>
      <c r="CS8028" s="12"/>
      <c r="CT8028" s="12"/>
      <c r="CU8028" s="12"/>
      <c r="CV8028" s="12"/>
      <c r="CW8028" s="12"/>
      <c r="CX8028" s="12"/>
      <c r="CY8028" s="12"/>
      <c r="CZ8028" s="12"/>
      <c r="DA8028" s="12"/>
      <c r="DB8028" s="12"/>
      <c r="DC8028" s="12"/>
      <c r="DD8028" s="12"/>
      <c r="DE8028" s="12"/>
      <c r="DF8028" s="12"/>
      <c r="DG8028" s="12"/>
      <c r="DH8028" s="12"/>
      <c r="DI8028" s="12"/>
      <c r="DJ8028" s="12"/>
      <c r="DK8028" s="12"/>
      <c r="DL8028" s="12"/>
      <c r="DM8028" s="12"/>
      <c r="DN8028" s="12"/>
      <c r="DO8028" s="12"/>
      <c r="DP8028" s="12"/>
      <c r="DQ8028" s="12"/>
      <c r="DR8028" s="12"/>
      <c r="DS8028" s="12"/>
      <c r="DT8028" s="12"/>
      <c r="DU8028" s="12"/>
      <c r="DV8028" s="12"/>
      <c r="DW8028" s="12"/>
      <c r="DX8028" s="12"/>
      <c r="DY8028" s="12"/>
      <c r="DZ8028" s="12"/>
      <c r="EA8028" s="12"/>
      <c r="EB8028" s="12"/>
      <c r="EC8028" s="12"/>
      <c r="ED8028" s="12"/>
      <c r="EE8028" s="12"/>
      <c r="EF8028" s="12"/>
      <c r="EG8028" s="12"/>
      <c r="EH8028" s="12"/>
      <c r="EI8028" s="12"/>
      <c r="EJ8028" s="12"/>
      <c r="EK8028" s="12"/>
      <c r="EL8028" s="12"/>
      <c r="EM8028" s="12"/>
      <c r="EN8028" s="12"/>
      <c r="EO8028" s="12"/>
      <c r="EP8028" s="12"/>
      <c r="EQ8028" s="12"/>
      <c r="ER8028" s="12"/>
      <c r="ES8028" s="12"/>
      <c r="ET8028" s="12"/>
      <c r="EU8028" s="12"/>
      <c r="EV8028" s="12"/>
      <c r="EW8028" s="12"/>
      <c r="EX8028" s="12"/>
      <c r="EY8028" s="12"/>
      <c r="EZ8028" s="12"/>
      <c r="FA8028" s="12"/>
      <c r="FB8028" s="12"/>
      <c r="FC8028" s="12"/>
      <c r="FD8028" s="12"/>
      <c r="FE8028" s="12"/>
      <c r="FF8028" s="12"/>
      <c r="FG8028" s="12"/>
      <c r="FH8028" s="12"/>
      <c r="FI8028" s="12"/>
      <c r="FJ8028" s="12"/>
      <c r="FK8028" s="12"/>
      <c r="FL8028" s="12"/>
      <c r="FM8028" s="12"/>
      <c r="FN8028" s="12"/>
      <c r="FO8028" s="12"/>
      <c r="FP8028" s="12"/>
      <c r="FQ8028" s="12"/>
      <c r="FR8028" s="12"/>
      <c r="FS8028" s="12"/>
      <c r="FT8028" s="12"/>
      <c r="FU8028" s="12"/>
      <c r="FV8028" s="12"/>
      <c r="FW8028" s="12"/>
      <c r="FX8028" s="12"/>
      <c r="FY8028" s="12"/>
      <c r="FZ8028" s="12"/>
      <c r="GA8028" s="12"/>
      <c r="GB8028" s="12"/>
      <c r="GC8028" s="12"/>
      <c r="GD8028" s="12"/>
      <c r="GE8028" s="12"/>
      <c r="GF8028" s="12"/>
      <c r="GG8028" s="12"/>
      <c r="GH8028" s="12"/>
      <c r="GI8028" s="12"/>
      <c r="GJ8028" s="12"/>
      <c r="GK8028" s="12"/>
      <c r="GL8028" s="12"/>
      <c r="GM8028" s="12"/>
      <c r="GN8028" s="12"/>
      <c r="GO8028" s="12"/>
      <c r="GP8028" s="12"/>
      <c r="GQ8028" s="12"/>
      <c r="GR8028" s="12"/>
      <c r="GS8028" s="12"/>
      <c r="GT8028" s="12"/>
      <c r="GU8028" s="12"/>
      <c r="GV8028" s="12"/>
      <c r="GW8028" s="12"/>
      <c r="GX8028" s="12"/>
      <c r="GY8028" s="12"/>
    </row>
    <row r="8029" s="5" customFormat="1" spans="1:207">
      <c r="A8029" s="139"/>
      <c r="B8029" s="140"/>
      <c r="D8029" s="141"/>
      <c r="E8029" s="12"/>
      <c r="F8029" s="84"/>
      <c r="H8029" s="14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  <c r="Z8029" s="12"/>
      <c r="AA8029" s="12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  <c r="AR8029" s="12"/>
      <c r="AS8029" s="12"/>
      <c r="AT8029" s="12"/>
      <c r="AU8029" s="12"/>
      <c r="AV8029" s="12"/>
      <c r="AW8029" s="12"/>
      <c r="AX8029" s="12"/>
      <c r="AY8029" s="12"/>
      <c r="AZ8029" s="12"/>
      <c r="BA8029" s="12"/>
      <c r="BB8029" s="12"/>
      <c r="BC8029" s="12"/>
      <c r="BD8029" s="12"/>
      <c r="BE8029" s="12"/>
      <c r="BF8029" s="12"/>
      <c r="BG8029" s="12"/>
      <c r="BH8029" s="12"/>
      <c r="BI8029" s="12"/>
      <c r="BJ8029" s="12"/>
      <c r="BK8029" s="12"/>
      <c r="BL8029" s="12"/>
      <c r="BM8029" s="12"/>
      <c r="BN8029" s="12"/>
      <c r="BO8029" s="12"/>
      <c r="BP8029" s="12"/>
      <c r="BQ8029" s="12"/>
      <c r="BR8029" s="12"/>
      <c r="BS8029" s="12"/>
      <c r="BT8029" s="12"/>
      <c r="BU8029" s="12"/>
      <c r="BV8029" s="12"/>
      <c r="BW8029" s="12"/>
      <c r="BX8029" s="12"/>
      <c r="BY8029" s="12"/>
      <c r="BZ8029" s="12"/>
      <c r="CA8029" s="12"/>
      <c r="CB8029" s="12"/>
      <c r="CC8029" s="12"/>
      <c r="CD8029" s="12"/>
      <c r="CE8029" s="12"/>
      <c r="CF8029" s="12"/>
      <c r="CG8029" s="12"/>
      <c r="CH8029" s="12"/>
      <c r="CI8029" s="12"/>
      <c r="CJ8029" s="12"/>
      <c r="CK8029" s="12"/>
      <c r="CL8029" s="12"/>
      <c r="CM8029" s="12"/>
      <c r="CN8029" s="12"/>
      <c r="CO8029" s="12"/>
      <c r="CP8029" s="12"/>
      <c r="CQ8029" s="12"/>
      <c r="CR8029" s="12"/>
      <c r="CS8029" s="12"/>
      <c r="CT8029" s="12"/>
      <c r="CU8029" s="12"/>
      <c r="CV8029" s="12"/>
      <c r="CW8029" s="12"/>
      <c r="CX8029" s="12"/>
      <c r="CY8029" s="12"/>
      <c r="CZ8029" s="12"/>
      <c r="DA8029" s="12"/>
      <c r="DB8029" s="12"/>
      <c r="DC8029" s="12"/>
      <c r="DD8029" s="12"/>
      <c r="DE8029" s="12"/>
      <c r="DF8029" s="12"/>
      <c r="DG8029" s="12"/>
      <c r="DH8029" s="12"/>
      <c r="DI8029" s="12"/>
      <c r="DJ8029" s="12"/>
      <c r="DK8029" s="12"/>
      <c r="DL8029" s="12"/>
      <c r="DM8029" s="12"/>
      <c r="DN8029" s="12"/>
      <c r="DO8029" s="12"/>
      <c r="DP8029" s="12"/>
      <c r="DQ8029" s="12"/>
      <c r="DR8029" s="12"/>
      <c r="DS8029" s="12"/>
      <c r="DT8029" s="12"/>
      <c r="DU8029" s="12"/>
      <c r="DV8029" s="12"/>
      <c r="DW8029" s="12"/>
      <c r="DX8029" s="12"/>
      <c r="DY8029" s="12"/>
      <c r="DZ8029" s="12"/>
      <c r="EA8029" s="12"/>
      <c r="EB8029" s="12"/>
      <c r="EC8029" s="12"/>
      <c r="ED8029" s="12"/>
      <c r="EE8029" s="12"/>
      <c r="EF8029" s="12"/>
      <c r="EG8029" s="12"/>
      <c r="EH8029" s="12"/>
      <c r="EI8029" s="12"/>
      <c r="EJ8029" s="12"/>
      <c r="EK8029" s="12"/>
      <c r="EL8029" s="12"/>
      <c r="EM8029" s="12"/>
      <c r="EN8029" s="12"/>
      <c r="EO8029" s="12"/>
      <c r="EP8029" s="12"/>
      <c r="EQ8029" s="12"/>
      <c r="ER8029" s="12"/>
      <c r="ES8029" s="12"/>
      <c r="ET8029" s="12"/>
      <c r="EU8029" s="12"/>
      <c r="EV8029" s="12"/>
      <c r="EW8029" s="12"/>
      <c r="EX8029" s="12"/>
      <c r="EY8029" s="12"/>
      <c r="EZ8029" s="12"/>
      <c r="FA8029" s="12"/>
      <c r="FB8029" s="12"/>
      <c r="FC8029" s="12"/>
      <c r="FD8029" s="12"/>
      <c r="FE8029" s="12"/>
      <c r="FF8029" s="12"/>
      <c r="FG8029" s="12"/>
      <c r="FH8029" s="12"/>
      <c r="FI8029" s="12"/>
      <c r="FJ8029" s="12"/>
      <c r="FK8029" s="12"/>
      <c r="FL8029" s="12"/>
      <c r="FM8029" s="12"/>
      <c r="FN8029" s="12"/>
      <c r="FO8029" s="12"/>
      <c r="FP8029" s="12"/>
      <c r="FQ8029" s="12"/>
      <c r="FR8029" s="12"/>
      <c r="FS8029" s="12"/>
      <c r="FT8029" s="12"/>
      <c r="FU8029" s="12"/>
      <c r="FV8029" s="12"/>
      <c r="FW8029" s="12"/>
      <c r="FX8029" s="12"/>
      <c r="FY8029" s="12"/>
      <c r="FZ8029" s="12"/>
      <c r="GA8029" s="12"/>
      <c r="GB8029" s="12"/>
      <c r="GC8029" s="12"/>
      <c r="GD8029" s="12"/>
      <c r="GE8029" s="12"/>
      <c r="GF8029" s="12"/>
      <c r="GG8029" s="12"/>
      <c r="GH8029" s="12"/>
      <c r="GI8029" s="12"/>
      <c r="GJ8029" s="12"/>
      <c r="GK8029" s="12"/>
      <c r="GL8029" s="12"/>
      <c r="GM8029" s="12"/>
      <c r="GN8029" s="12"/>
      <c r="GO8029" s="12"/>
      <c r="GP8029" s="12"/>
      <c r="GQ8029" s="12"/>
      <c r="GR8029" s="12"/>
      <c r="GS8029" s="12"/>
      <c r="GT8029" s="12"/>
      <c r="GU8029" s="12"/>
      <c r="GV8029" s="12"/>
      <c r="GW8029" s="12"/>
      <c r="GX8029" s="12"/>
      <c r="GY8029" s="12"/>
    </row>
    <row r="8030" s="5" customFormat="1" spans="1:207">
      <c r="A8030" s="139"/>
      <c r="B8030" s="140"/>
      <c r="D8030" s="141"/>
      <c r="E8030" s="12"/>
      <c r="F8030" s="84"/>
      <c r="H8030" s="14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  <c r="Z8030" s="12"/>
      <c r="AA8030" s="12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  <c r="AR8030" s="12"/>
      <c r="AS8030" s="12"/>
      <c r="AT8030" s="12"/>
      <c r="AU8030" s="12"/>
      <c r="AV8030" s="12"/>
      <c r="AW8030" s="12"/>
      <c r="AX8030" s="12"/>
      <c r="AY8030" s="12"/>
      <c r="AZ8030" s="12"/>
      <c r="BA8030" s="12"/>
      <c r="BB8030" s="12"/>
      <c r="BC8030" s="12"/>
      <c r="BD8030" s="12"/>
      <c r="BE8030" s="12"/>
      <c r="BF8030" s="12"/>
      <c r="BG8030" s="12"/>
      <c r="BH8030" s="12"/>
      <c r="BI8030" s="12"/>
      <c r="BJ8030" s="12"/>
      <c r="BK8030" s="12"/>
      <c r="BL8030" s="12"/>
      <c r="BM8030" s="12"/>
      <c r="BN8030" s="12"/>
      <c r="BO8030" s="12"/>
      <c r="BP8030" s="12"/>
      <c r="BQ8030" s="12"/>
      <c r="BR8030" s="12"/>
      <c r="BS8030" s="12"/>
      <c r="BT8030" s="12"/>
      <c r="BU8030" s="12"/>
      <c r="BV8030" s="12"/>
      <c r="BW8030" s="12"/>
      <c r="BX8030" s="12"/>
      <c r="BY8030" s="12"/>
      <c r="BZ8030" s="12"/>
      <c r="CA8030" s="12"/>
      <c r="CB8030" s="12"/>
      <c r="CC8030" s="12"/>
      <c r="CD8030" s="12"/>
      <c r="CE8030" s="12"/>
      <c r="CF8030" s="12"/>
      <c r="CG8030" s="12"/>
      <c r="CH8030" s="12"/>
      <c r="CI8030" s="12"/>
      <c r="CJ8030" s="12"/>
      <c r="CK8030" s="12"/>
      <c r="CL8030" s="12"/>
      <c r="CM8030" s="12"/>
      <c r="CN8030" s="12"/>
      <c r="CO8030" s="12"/>
      <c r="CP8030" s="12"/>
      <c r="CQ8030" s="12"/>
      <c r="CR8030" s="12"/>
      <c r="CS8030" s="12"/>
      <c r="CT8030" s="12"/>
      <c r="CU8030" s="12"/>
      <c r="CV8030" s="12"/>
      <c r="CW8030" s="12"/>
      <c r="CX8030" s="12"/>
      <c r="CY8030" s="12"/>
      <c r="CZ8030" s="12"/>
      <c r="DA8030" s="12"/>
      <c r="DB8030" s="12"/>
      <c r="DC8030" s="12"/>
      <c r="DD8030" s="12"/>
      <c r="DE8030" s="12"/>
      <c r="DF8030" s="12"/>
      <c r="DG8030" s="12"/>
      <c r="DH8030" s="12"/>
      <c r="DI8030" s="12"/>
      <c r="DJ8030" s="12"/>
      <c r="DK8030" s="12"/>
      <c r="DL8030" s="12"/>
      <c r="DM8030" s="12"/>
      <c r="DN8030" s="12"/>
      <c r="DO8030" s="12"/>
      <c r="DP8030" s="12"/>
      <c r="DQ8030" s="12"/>
      <c r="DR8030" s="12"/>
      <c r="DS8030" s="12"/>
      <c r="DT8030" s="12"/>
      <c r="DU8030" s="12"/>
      <c r="DV8030" s="12"/>
      <c r="DW8030" s="12"/>
      <c r="DX8030" s="12"/>
      <c r="DY8030" s="12"/>
      <c r="DZ8030" s="12"/>
      <c r="EA8030" s="12"/>
      <c r="EB8030" s="12"/>
      <c r="EC8030" s="12"/>
      <c r="ED8030" s="12"/>
      <c r="EE8030" s="12"/>
      <c r="EF8030" s="12"/>
      <c r="EG8030" s="12"/>
      <c r="EH8030" s="12"/>
      <c r="EI8030" s="12"/>
      <c r="EJ8030" s="12"/>
      <c r="EK8030" s="12"/>
      <c r="EL8030" s="12"/>
      <c r="EM8030" s="12"/>
      <c r="EN8030" s="12"/>
      <c r="EO8030" s="12"/>
      <c r="EP8030" s="12"/>
      <c r="EQ8030" s="12"/>
      <c r="ER8030" s="12"/>
      <c r="ES8030" s="12"/>
      <c r="ET8030" s="12"/>
      <c r="EU8030" s="12"/>
      <c r="EV8030" s="12"/>
      <c r="EW8030" s="12"/>
      <c r="EX8030" s="12"/>
      <c r="EY8030" s="12"/>
      <c r="EZ8030" s="12"/>
      <c r="FA8030" s="12"/>
      <c r="FB8030" s="12"/>
      <c r="FC8030" s="12"/>
      <c r="FD8030" s="12"/>
      <c r="FE8030" s="12"/>
      <c r="FF8030" s="12"/>
      <c r="FG8030" s="12"/>
      <c r="FH8030" s="12"/>
      <c r="FI8030" s="12"/>
      <c r="FJ8030" s="12"/>
      <c r="FK8030" s="12"/>
      <c r="FL8030" s="12"/>
      <c r="FM8030" s="12"/>
      <c r="FN8030" s="12"/>
      <c r="FO8030" s="12"/>
      <c r="FP8030" s="12"/>
      <c r="FQ8030" s="12"/>
      <c r="FR8030" s="12"/>
      <c r="FS8030" s="12"/>
      <c r="FT8030" s="12"/>
      <c r="FU8030" s="12"/>
      <c r="FV8030" s="12"/>
      <c r="FW8030" s="12"/>
      <c r="FX8030" s="12"/>
      <c r="FY8030" s="12"/>
      <c r="FZ8030" s="12"/>
      <c r="GA8030" s="12"/>
      <c r="GB8030" s="12"/>
      <c r="GC8030" s="12"/>
      <c r="GD8030" s="12"/>
      <c r="GE8030" s="12"/>
      <c r="GF8030" s="12"/>
      <c r="GG8030" s="12"/>
      <c r="GH8030" s="12"/>
      <c r="GI8030" s="12"/>
      <c r="GJ8030" s="12"/>
      <c r="GK8030" s="12"/>
      <c r="GL8030" s="12"/>
      <c r="GM8030" s="12"/>
      <c r="GN8030" s="12"/>
      <c r="GO8030" s="12"/>
      <c r="GP8030" s="12"/>
      <c r="GQ8030" s="12"/>
      <c r="GR8030" s="12"/>
      <c r="GS8030" s="12"/>
      <c r="GT8030" s="12"/>
      <c r="GU8030" s="12"/>
      <c r="GV8030" s="12"/>
      <c r="GW8030" s="12"/>
      <c r="GX8030" s="12"/>
      <c r="GY8030" s="12"/>
    </row>
    <row r="8031" s="5" customFormat="1" spans="1:207">
      <c r="A8031" s="139"/>
      <c r="B8031" s="140"/>
      <c r="D8031" s="141"/>
      <c r="E8031" s="12"/>
      <c r="F8031" s="84"/>
      <c r="H8031" s="14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  <c r="Z8031" s="12"/>
      <c r="AA8031" s="12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  <c r="AR8031" s="12"/>
      <c r="AS8031" s="12"/>
      <c r="AT8031" s="12"/>
      <c r="AU8031" s="12"/>
      <c r="AV8031" s="12"/>
      <c r="AW8031" s="12"/>
      <c r="AX8031" s="12"/>
      <c r="AY8031" s="12"/>
      <c r="AZ8031" s="12"/>
      <c r="BA8031" s="12"/>
      <c r="BB8031" s="12"/>
      <c r="BC8031" s="12"/>
      <c r="BD8031" s="12"/>
      <c r="BE8031" s="12"/>
      <c r="BF8031" s="12"/>
      <c r="BG8031" s="12"/>
      <c r="BH8031" s="12"/>
      <c r="BI8031" s="12"/>
      <c r="BJ8031" s="12"/>
      <c r="BK8031" s="12"/>
      <c r="BL8031" s="12"/>
      <c r="BM8031" s="12"/>
      <c r="BN8031" s="12"/>
      <c r="BO8031" s="12"/>
      <c r="BP8031" s="12"/>
      <c r="BQ8031" s="12"/>
      <c r="BR8031" s="12"/>
      <c r="BS8031" s="12"/>
      <c r="BT8031" s="12"/>
      <c r="BU8031" s="12"/>
      <c r="BV8031" s="12"/>
      <c r="BW8031" s="12"/>
      <c r="BX8031" s="12"/>
      <c r="BY8031" s="12"/>
      <c r="BZ8031" s="12"/>
      <c r="CA8031" s="12"/>
      <c r="CB8031" s="12"/>
      <c r="CC8031" s="12"/>
      <c r="CD8031" s="12"/>
      <c r="CE8031" s="12"/>
      <c r="CF8031" s="12"/>
      <c r="CG8031" s="12"/>
      <c r="CH8031" s="12"/>
      <c r="CI8031" s="12"/>
      <c r="CJ8031" s="12"/>
      <c r="CK8031" s="12"/>
      <c r="CL8031" s="12"/>
      <c r="CM8031" s="12"/>
      <c r="CN8031" s="12"/>
      <c r="CO8031" s="12"/>
      <c r="CP8031" s="12"/>
      <c r="CQ8031" s="12"/>
      <c r="CR8031" s="12"/>
      <c r="CS8031" s="12"/>
      <c r="CT8031" s="12"/>
      <c r="CU8031" s="12"/>
      <c r="CV8031" s="12"/>
      <c r="CW8031" s="12"/>
      <c r="CX8031" s="12"/>
      <c r="CY8031" s="12"/>
      <c r="CZ8031" s="12"/>
      <c r="DA8031" s="12"/>
      <c r="DB8031" s="12"/>
      <c r="DC8031" s="12"/>
      <c r="DD8031" s="12"/>
      <c r="DE8031" s="12"/>
      <c r="DF8031" s="12"/>
      <c r="DG8031" s="12"/>
      <c r="DH8031" s="12"/>
      <c r="DI8031" s="12"/>
      <c r="DJ8031" s="12"/>
      <c r="DK8031" s="12"/>
      <c r="DL8031" s="12"/>
      <c r="DM8031" s="12"/>
      <c r="DN8031" s="12"/>
      <c r="DO8031" s="12"/>
      <c r="DP8031" s="12"/>
      <c r="DQ8031" s="12"/>
      <c r="DR8031" s="12"/>
      <c r="DS8031" s="12"/>
      <c r="DT8031" s="12"/>
      <c r="DU8031" s="12"/>
      <c r="DV8031" s="12"/>
      <c r="DW8031" s="12"/>
      <c r="DX8031" s="12"/>
      <c r="DY8031" s="12"/>
      <c r="DZ8031" s="12"/>
      <c r="EA8031" s="12"/>
      <c r="EB8031" s="12"/>
      <c r="EC8031" s="12"/>
      <c r="ED8031" s="12"/>
      <c r="EE8031" s="12"/>
      <c r="EF8031" s="12"/>
      <c r="EG8031" s="12"/>
      <c r="EH8031" s="12"/>
      <c r="EI8031" s="12"/>
      <c r="EJ8031" s="12"/>
      <c r="EK8031" s="12"/>
      <c r="EL8031" s="12"/>
      <c r="EM8031" s="12"/>
      <c r="EN8031" s="12"/>
      <c r="EO8031" s="12"/>
      <c r="EP8031" s="12"/>
      <c r="EQ8031" s="12"/>
      <c r="ER8031" s="12"/>
      <c r="ES8031" s="12"/>
      <c r="ET8031" s="12"/>
      <c r="EU8031" s="12"/>
      <c r="EV8031" s="12"/>
      <c r="EW8031" s="12"/>
      <c r="EX8031" s="12"/>
      <c r="EY8031" s="12"/>
      <c r="EZ8031" s="12"/>
      <c r="FA8031" s="12"/>
      <c r="FB8031" s="12"/>
      <c r="FC8031" s="12"/>
      <c r="FD8031" s="12"/>
      <c r="FE8031" s="12"/>
      <c r="FF8031" s="12"/>
      <c r="FG8031" s="12"/>
      <c r="FH8031" s="12"/>
      <c r="FI8031" s="12"/>
      <c r="FJ8031" s="12"/>
      <c r="FK8031" s="12"/>
      <c r="FL8031" s="12"/>
      <c r="FM8031" s="12"/>
      <c r="FN8031" s="12"/>
      <c r="FO8031" s="12"/>
      <c r="FP8031" s="12"/>
      <c r="FQ8031" s="12"/>
      <c r="FR8031" s="12"/>
      <c r="FS8031" s="12"/>
      <c r="FT8031" s="12"/>
      <c r="FU8031" s="12"/>
      <c r="FV8031" s="12"/>
      <c r="FW8031" s="12"/>
      <c r="FX8031" s="12"/>
      <c r="FY8031" s="12"/>
      <c r="FZ8031" s="12"/>
      <c r="GA8031" s="12"/>
      <c r="GB8031" s="12"/>
      <c r="GC8031" s="12"/>
      <c r="GD8031" s="12"/>
      <c r="GE8031" s="12"/>
      <c r="GF8031" s="12"/>
      <c r="GG8031" s="12"/>
      <c r="GH8031" s="12"/>
      <c r="GI8031" s="12"/>
      <c r="GJ8031" s="12"/>
      <c r="GK8031" s="12"/>
      <c r="GL8031" s="12"/>
      <c r="GM8031" s="12"/>
      <c r="GN8031" s="12"/>
      <c r="GO8031" s="12"/>
      <c r="GP8031" s="12"/>
      <c r="GQ8031" s="12"/>
      <c r="GR8031" s="12"/>
      <c r="GS8031" s="12"/>
      <c r="GT8031" s="12"/>
      <c r="GU8031" s="12"/>
      <c r="GV8031" s="12"/>
      <c r="GW8031" s="12"/>
      <c r="GX8031" s="12"/>
      <c r="GY8031" s="12"/>
    </row>
    <row r="8032" s="5" customFormat="1" spans="1:207">
      <c r="A8032" s="139"/>
      <c r="B8032" s="140"/>
      <c r="D8032" s="141"/>
      <c r="E8032" s="12"/>
      <c r="F8032" s="84"/>
      <c r="H8032" s="14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  <c r="Z8032" s="12"/>
      <c r="AA8032" s="12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  <c r="AR8032" s="12"/>
      <c r="AS8032" s="12"/>
      <c r="AT8032" s="12"/>
      <c r="AU8032" s="12"/>
      <c r="AV8032" s="12"/>
      <c r="AW8032" s="12"/>
      <c r="AX8032" s="12"/>
      <c r="AY8032" s="12"/>
      <c r="AZ8032" s="12"/>
      <c r="BA8032" s="12"/>
      <c r="BB8032" s="12"/>
      <c r="BC8032" s="12"/>
      <c r="BD8032" s="12"/>
      <c r="BE8032" s="12"/>
      <c r="BF8032" s="12"/>
      <c r="BG8032" s="12"/>
      <c r="BH8032" s="12"/>
      <c r="BI8032" s="12"/>
      <c r="BJ8032" s="12"/>
      <c r="BK8032" s="12"/>
      <c r="BL8032" s="12"/>
      <c r="BM8032" s="12"/>
      <c r="BN8032" s="12"/>
      <c r="BO8032" s="12"/>
      <c r="BP8032" s="12"/>
      <c r="BQ8032" s="12"/>
      <c r="BR8032" s="12"/>
      <c r="BS8032" s="12"/>
      <c r="BT8032" s="12"/>
      <c r="BU8032" s="12"/>
      <c r="BV8032" s="12"/>
      <c r="BW8032" s="12"/>
      <c r="BX8032" s="12"/>
      <c r="BY8032" s="12"/>
      <c r="BZ8032" s="12"/>
      <c r="CA8032" s="12"/>
      <c r="CB8032" s="12"/>
      <c r="CC8032" s="12"/>
      <c r="CD8032" s="12"/>
      <c r="CE8032" s="12"/>
      <c r="CF8032" s="12"/>
      <c r="CG8032" s="12"/>
      <c r="CH8032" s="12"/>
      <c r="CI8032" s="12"/>
      <c r="CJ8032" s="12"/>
      <c r="CK8032" s="12"/>
      <c r="CL8032" s="12"/>
      <c r="CM8032" s="12"/>
      <c r="CN8032" s="12"/>
      <c r="CO8032" s="12"/>
      <c r="CP8032" s="12"/>
      <c r="CQ8032" s="12"/>
      <c r="CR8032" s="12"/>
      <c r="CS8032" s="12"/>
      <c r="CT8032" s="12"/>
      <c r="CU8032" s="12"/>
      <c r="CV8032" s="12"/>
      <c r="CW8032" s="12"/>
      <c r="CX8032" s="12"/>
      <c r="CY8032" s="12"/>
      <c r="CZ8032" s="12"/>
      <c r="DA8032" s="12"/>
      <c r="DB8032" s="12"/>
      <c r="DC8032" s="12"/>
      <c r="DD8032" s="12"/>
      <c r="DE8032" s="12"/>
      <c r="DF8032" s="12"/>
      <c r="DG8032" s="12"/>
      <c r="DH8032" s="12"/>
      <c r="DI8032" s="12"/>
      <c r="DJ8032" s="12"/>
      <c r="DK8032" s="12"/>
      <c r="DL8032" s="12"/>
      <c r="DM8032" s="12"/>
      <c r="DN8032" s="12"/>
      <c r="DO8032" s="12"/>
      <c r="DP8032" s="12"/>
      <c r="DQ8032" s="12"/>
      <c r="DR8032" s="12"/>
      <c r="DS8032" s="12"/>
      <c r="DT8032" s="12"/>
      <c r="DU8032" s="12"/>
      <c r="DV8032" s="12"/>
      <c r="DW8032" s="12"/>
      <c r="DX8032" s="12"/>
      <c r="DY8032" s="12"/>
      <c r="DZ8032" s="12"/>
      <c r="EA8032" s="12"/>
      <c r="EB8032" s="12"/>
      <c r="EC8032" s="12"/>
      <c r="ED8032" s="12"/>
      <c r="EE8032" s="12"/>
      <c r="EF8032" s="12"/>
      <c r="EG8032" s="12"/>
      <c r="EH8032" s="12"/>
      <c r="EI8032" s="12"/>
      <c r="EJ8032" s="12"/>
      <c r="EK8032" s="12"/>
      <c r="EL8032" s="12"/>
      <c r="EM8032" s="12"/>
      <c r="EN8032" s="12"/>
      <c r="EO8032" s="12"/>
      <c r="EP8032" s="12"/>
      <c r="EQ8032" s="12"/>
      <c r="ER8032" s="12"/>
      <c r="ES8032" s="12"/>
      <c r="ET8032" s="12"/>
      <c r="EU8032" s="12"/>
      <c r="EV8032" s="12"/>
      <c r="EW8032" s="12"/>
      <c r="EX8032" s="12"/>
      <c r="EY8032" s="12"/>
      <c r="EZ8032" s="12"/>
      <c r="FA8032" s="12"/>
      <c r="FB8032" s="12"/>
      <c r="FC8032" s="12"/>
      <c r="FD8032" s="12"/>
      <c r="FE8032" s="12"/>
      <c r="FF8032" s="12"/>
      <c r="FG8032" s="12"/>
      <c r="FH8032" s="12"/>
      <c r="FI8032" s="12"/>
      <c r="FJ8032" s="12"/>
      <c r="FK8032" s="12"/>
      <c r="FL8032" s="12"/>
      <c r="FM8032" s="12"/>
      <c r="FN8032" s="12"/>
      <c r="FO8032" s="12"/>
      <c r="FP8032" s="12"/>
      <c r="FQ8032" s="12"/>
      <c r="FR8032" s="12"/>
      <c r="FS8032" s="12"/>
      <c r="FT8032" s="12"/>
      <c r="FU8032" s="12"/>
      <c r="FV8032" s="12"/>
      <c r="FW8032" s="12"/>
      <c r="FX8032" s="12"/>
      <c r="FY8032" s="12"/>
      <c r="FZ8032" s="12"/>
      <c r="GA8032" s="12"/>
      <c r="GB8032" s="12"/>
      <c r="GC8032" s="12"/>
      <c r="GD8032" s="12"/>
      <c r="GE8032" s="12"/>
      <c r="GF8032" s="12"/>
      <c r="GG8032" s="12"/>
      <c r="GH8032" s="12"/>
      <c r="GI8032" s="12"/>
      <c r="GJ8032" s="12"/>
      <c r="GK8032" s="12"/>
      <c r="GL8032" s="12"/>
      <c r="GM8032" s="12"/>
      <c r="GN8032" s="12"/>
      <c r="GO8032" s="12"/>
      <c r="GP8032" s="12"/>
      <c r="GQ8032" s="12"/>
      <c r="GR8032" s="12"/>
      <c r="GS8032" s="12"/>
      <c r="GT8032" s="12"/>
      <c r="GU8032" s="12"/>
      <c r="GV8032" s="12"/>
      <c r="GW8032" s="12"/>
      <c r="GX8032" s="12"/>
      <c r="GY8032" s="12"/>
    </row>
    <row r="8033" s="5" customFormat="1" spans="1:207">
      <c r="A8033" s="139"/>
      <c r="B8033" s="140"/>
      <c r="D8033" s="141"/>
      <c r="E8033" s="12"/>
      <c r="F8033" s="84"/>
      <c r="H8033" s="14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  <c r="Z8033" s="12"/>
      <c r="AA8033" s="12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  <c r="AR8033" s="12"/>
      <c r="AS8033" s="12"/>
      <c r="AT8033" s="12"/>
      <c r="AU8033" s="12"/>
      <c r="AV8033" s="12"/>
      <c r="AW8033" s="12"/>
      <c r="AX8033" s="12"/>
      <c r="AY8033" s="12"/>
      <c r="AZ8033" s="12"/>
      <c r="BA8033" s="12"/>
      <c r="BB8033" s="12"/>
      <c r="BC8033" s="12"/>
      <c r="BD8033" s="12"/>
      <c r="BE8033" s="12"/>
      <c r="BF8033" s="12"/>
      <c r="BG8033" s="12"/>
      <c r="BH8033" s="12"/>
      <c r="BI8033" s="12"/>
      <c r="BJ8033" s="12"/>
      <c r="BK8033" s="12"/>
      <c r="BL8033" s="12"/>
      <c r="BM8033" s="12"/>
      <c r="BN8033" s="12"/>
      <c r="BO8033" s="12"/>
      <c r="BP8033" s="12"/>
      <c r="BQ8033" s="12"/>
      <c r="BR8033" s="12"/>
      <c r="BS8033" s="12"/>
      <c r="BT8033" s="12"/>
      <c r="BU8033" s="12"/>
      <c r="BV8033" s="12"/>
      <c r="BW8033" s="12"/>
      <c r="BX8033" s="12"/>
      <c r="BY8033" s="12"/>
      <c r="BZ8033" s="12"/>
      <c r="CA8033" s="12"/>
      <c r="CB8033" s="12"/>
      <c r="CC8033" s="12"/>
      <c r="CD8033" s="12"/>
      <c r="CE8033" s="12"/>
      <c r="CF8033" s="12"/>
      <c r="CG8033" s="12"/>
      <c r="CH8033" s="12"/>
      <c r="CI8033" s="12"/>
      <c r="CJ8033" s="12"/>
      <c r="CK8033" s="12"/>
      <c r="CL8033" s="12"/>
      <c r="CM8033" s="12"/>
      <c r="CN8033" s="12"/>
      <c r="CO8033" s="12"/>
      <c r="CP8033" s="12"/>
      <c r="CQ8033" s="12"/>
      <c r="CR8033" s="12"/>
      <c r="CS8033" s="12"/>
      <c r="CT8033" s="12"/>
      <c r="CU8033" s="12"/>
      <c r="CV8033" s="12"/>
      <c r="CW8033" s="12"/>
      <c r="CX8033" s="12"/>
      <c r="CY8033" s="12"/>
      <c r="CZ8033" s="12"/>
      <c r="DA8033" s="12"/>
      <c r="DB8033" s="12"/>
      <c r="DC8033" s="12"/>
      <c r="DD8033" s="12"/>
      <c r="DE8033" s="12"/>
      <c r="DF8033" s="12"/>
      <c r="DG8033" s="12"/>
      <c r="DH8033" s="12"/>
      <c r="DI8033" s="12"/>
      <c r="DJ8033" s="12"/>
      <c r="DK8033" s="12"/>
      <c r="DL8033" s="12"/>
      <c r="DM8033" s="12"/>
      <c r="DN8033" s="12"/>
      <c r="DO8033" s="12"/>
      <c r="DP8033" s="12"/>
      <c r="DQ8033" s="12"/>
      <c r="DR8033" s="12"/>
      <c r="DS8033" s="12"/>
      <c r="DT8033" s="12"/>
      <c r="DU8033" s="12"/>
      <c r="DV8033" s="12"/>
      <c r="DW8033" s="12"/>
      <c r="DX8033" s="12"/>
      <c r="DY8033" s="12"/>
      <c r="DZ8033" s="12"/>
      <c r="EA8033" s="12"/>
      <c r="EB8033" s="12"/>
      <c r="EC8033" s="12"/>
      <c r="ED8033" s="12"/>
      <c r="EE8033" s="12"/>
      <c r="EF8033" s="12"/>
      <c r="EG8033" s="12"/>
      <c r="EH8033" s="12"/>
      <c r="EI8033" s="12"/>
      <c r="EJ8033" s="12"/>
      <c r="EK8033" s="12"/>
      <c r="EL8033" s="12"/>
      <c r="EM8033" s="12"/>
      <c r="EN8033" s="12"/>
      <c r="EO8033" s="12"/>
      <c r="EP8033" s="12"/>
      <c r="EQ8033" s="12"/>
      <c r="ER8033" s="12"/>
      <c r="ES8033" s="12"/>
      <c r="ET8033" s="12"/>
      <c r="EU8033" s="12"/>
      <c r="EV8033" s="12"/>
      <c r="EW8033" s="12"/>
      <c r="EX8033" s="12"/>
      <c r="EY8033" s="12"/>
      <c r="EZ8033" s="12"/>
      <c r="FA8033" s="12"/>
      <c r="FB8033" s="12"/>
      <c r="FC8033" s="12"/>
      <c r="FD8033" s="12"/>
      <c r="FE8033" s="12"/>
      <c r="FF8033" s="12"/>
      <c r="FG8033" s="12"/>
      <c r="FH8033" s="12"/>
      <c r="FI8033" s="12"/>
      <c r="FJ8033" s="12"/>
      <c r="FK8033" s="12"/>
      <c r="FL8033" s="12"/>
      <c r="FM8033" s="12"/>
      <c r="FN8033" s="12"/>
      <c r="FO8033" s="12"/>
      <c r="FP8033" s="12"/>
      <c r="FQ8033" s="12"/>
      <c r="FR8033" s="12"/>
      <c r="FS8033" s="12"/>
      <c r="FT8033" s="12"/>
      <c r="FU8033" s="12"/>
      <c r="FV8033" s="12"/>
      <c r="FW8033" s="12"/>
      <c r="FX8033" s="12"/>
      <c r="FY8033" s="12"/>
      <c r="FZ8033" s="12"/>
      <c r="GA8033" s="12"/>
      <c r="GB8033" s="12"/>
      <c r="GC8033" s="12"/>
      <c r="GD8033" s="12"/>
      <c r="GE8033" s="12"/>
      <c r="GF8033" s="12"/>
      <c r="GG8033" s="12"/>
      <c r="GH8033" s="12"/>
      <c r="GI8033" s="12"/>
      <c r="GJ8033" s="12"/>
      <c r="GK8033" s="12"/>
      <c r="GL8033" s="12"/>
      <c r="GM8033" s="12"/>
      <c r="GN8033" s="12"/>
      <c r="GO8033" s="12"/>
      <c r="GP8033" s="12"/>
      <c r="GQ8033" s="12"/>
      <c r="GR8033" s="12"/>
      <c r="GS8033" s="12"/>
      <c r="GT8033" s="12"/>
      <c r="GU8033" s="12"/>
      <c r="GV8033" s="12"/>
      <c r="GW8033" s="12"/>
      <c r="GX8033" s="12"/>
      <c r="GY8033" s="12"/>
    </row>
    <row r="8034" s="5" customFormat="1" spans="1:207">
      <c r="A8034" s="139"/>
      <c r="B8034" s="140"/>
      <c r="D8034" s="141"/>
      <c r="E8034" s="12"/>
      <c r="F8034" s="84"/>
      <c r="H8034" s="14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  <c r="Z8034" s="12"/>
      <c r="AA8034" s="12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  <c r="AR8034" s="12"/>
      <c r="AS8034" s="12"/>
      <c r="AT8034" s="12"/>
      <c r="AU8034" s="12"/>
      <c r="AV8034" s="12"/>
      <c r="AW8034" s="12"/>
      <c r="AX8034" s="12"/>
      <c r="AY8034" s="12"/>
      <c r="AZ8034" s="12"/>
      <c r="BA8034" s="12"/>
      <c r="BB8034" s="12"/>
      <c r="BC8034" s="12"/>
      <c r="BD8034" s="12"/>
      <c r="BE8034" s="12"/>
      <c r="BF8034" s="12"/>
      <c r="BG8034" s="12"/>
      <c r="BH8034" s="12"/>
      <c r="BI8034" s="12"/>
      <c r="BJ8034" s="12"/>
      <c r="BK8034" s="12"/>
      <c r="BL8034" s="12"/>
      <c r="BM8034" s="12"/>
      <c r="BN8034" s="12"/>
      <c r="BO8034" s="12"/>
      <c r="BP8034" s="12"/>
      <c r="BQ8034" s="12"/>
      <c r="BR8034" s="12"/>
      <c r="BS8034" s="12"/>
      <c r="BT8034" s="12"/>
      <c r="BU8034" s="12"/>
      <c r="BV8034" s="12"/>
      <c r="BW8034" s="12"/>
      <c r="BX8034" s="12"/>
      <c r="BY8034" s="12"/>
      <c r="BZ8034" s="12"/>
      <c r="CA8034" s="12"/>
      <c r="CB8034" s="12"/>
      <c r="CC8034" s="12"/>
      <c r="CD8034" s="12"/>
      <c r="CE8034" s="12"/>
      <c r="CF8034" s="12"/>
      <c r="CG8034" s="12"/>
      <c r="CH8034" s="12"/>
      <c r="CI8034" s="12"/>
      <c r="CJ8034" s="12"/>
      <c r="CK8034" s="12"/>
      <c r="CL8034" s="12"/>
      <c r="CM8034" s="12"/>
      <c r="CN8034" s="12"/>
      <c r="CO8034" s="12"/>
      <c r="CP8034" s="12"/>
      <c r="CQ8034" s="12"/>
      <c r="CR8034" s="12"/>
      <c r="CS8034" s="12"/>
      <c r="CT8034" s="12"/>
      <c r="CU8034" s="12"/>
      <c r="CV8034" s="12"/>
      <c r="CW8034" s="12"/>
      <c r="CX8034" s="12"/>
      <c r="CY8034" s="12"/>
      <c r="CZ8034" s="12"/>
      <c r="DA8034" s="12"/>
      <c r="DB8034" s="12"/>
      <c r="DC8034" s="12"/>
      <c r="DD8034" s="12"/>
      <c r="DE8034" s="12"/>
      <c r="DF8034" s="12"/>
      <c r="DG8034" s="12"/>
      <c r="DH8034" s="12"/>
      <c r="DI8034" s="12"/>
      <c r="DJ8034" s="12"/>
      <c r="DK8034" s="12"/>
      <c r="DL8034" s="12"/>
      <c r="DM8034" s="12"/>
      <c r="DN8034" s="12"/>
      <c r="DO8034" s="12"/>
      <c r="DP8034" s="12"/>
      <c r="DQ8034" s="12"/>
      <c r="DR8034" s="12"/>
      <c r="DS8034" s="12"/>
      <c r="DT8034" s="12"/>
      <c r="DU8034" s="12"/>
      <c r="DV8034" s="12"/>
      <c r="DW8034" s="12"/>
      <c r="DX8034" s="12"/>
      <c r="DY8034" s="12"/>
      <c r="DZ8034" s="12"/>
      <c r="EA8034" s="12"/>
      <c r="EB8034" s="12"/>
      <c r="EC8034" s="12"/>
      <c r="ED8034" s="12"/>
      <c r="EE8034" s="12"/>
      <c r="EF8034" s="12"/>
      <c r="EG8034" s="12"/>
      <c r="EH8034" s="12"/>
      <c r="EI8034" s="12"/>
      <c r="EJ8034" s="12"/>
      <c r="EK8034" s="12"/>
      <c r="EL8034" s="12"/>
      <c r="EM8034" s="12"/>
      <c r="EN8034" s="12"/>
      <c r="EO8034" s="12"/>
      <c r="EP8034" s="12"/>
      <c r="EQ8034" s="12"/>
      <c r="ER8034" s="12"/>
      <c r="ES8034" s="12"/>
      <c r="ET8034" s="12"/>
      <c r="EU8034" s="12"/>
      <c r="EV8034" s="12"/>
      <c r="EW8034" s="12"/>
      <c r="EX8034" s="12"/>
      <c r="EY8034" s="12"/>
      <c r="EZ8034" s="12"/>
      <c r="FA8034" s="12"/>
      <c r="FB8034" s="12"/>
      <c r="FC8034" s="12"/>
      <c r="FD8034" s="12"/>
      <c r="FE8034" s="12"/>
      <c r="FF8034" s="12"/>
      <c r="FG8034" s="12"/>
      <c r="FH8034" s="12"/>
      <c r="FI8034" s="12"/>
      <c r="FJ8034" s="12"/>
      <c r="FK8034" s="12"/>
      <c r="FL8034" s="12"/>
      <c r="FM8034" s="12"/>
      <c r="FN8034" s="12"/>
      <c r="FO8034" s="12"/>
      <c r="FP8034" s="12"/>
      <c r="FQ8034" s="12"/>
      <c r="FR8034" s="12"/>
      <c r="FS8034" s="12"/>
      <c r="FT8034" s="12"/>
      <c r="FU8034" s="12"/>
      <c r="FV8034" s="12"/>
      <c r="FW8034" s="12"/>
      <c r="FX8034" s="12"/>
      <c r="FY8034" s="12"/>
      <c r="FZ8034" s="12"/>
      <c r="GA8034" s="12"/>
      <c r="GB8034" s="12"/>
      <c r="GC8034" s="12"/>
      <c r="GD8034" s="12"/>
      <c r="GE8034" s="12"/>
      <c r="GF8034" s="12"/>
      <c r="GG8034" s="12"/>
      <c r="GH8034" s="12"/>
      <c r="GI8034" s="12"/>
      <c r="GJ8034" s="12"/>
      <c r="GK8034" s="12"/>
      <c r="GL8034" s="12"/>
      <c r="GM8034" s="12"/>
      <c r="GN8034" s="12"/>
      <c r="GO8034" s="12"/>
      <c r="GP8034" s="12"/>
      <c r="GQ8034" s="12"/>
      <c r="GR8034" s="12"/>
      <c r="GS8034" s="12"/>
      <c r="GT8034" s="12"/>
      <c r="GU8034" s="12"/>
      <c r="GV8034" s="12"/>
      <c r="GW8034" s="12"/>
      <c r="GX8034" s="12"/>
      <c r="GY8034" s="12"/>
    </row>
    <row r="8035" s="5" customFormat="1" spans="1:207">
      <c r="A8035" s="139"/>
      <c r="B8035" s="140"/>
      <c r="D8035" s="141"/>
      <c r="E8035" s="12"/>
      <c r="F8035" s="84"/>
      <c r="H8035" s="14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  <c r="Z8035" s="12"/>
      <c r="AA8035" s="12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  <c r="AR8035" s="12"/>
      <c r="AS8035" s="12"/>
      <c r="AT8035" s="12"/>
      <c r="AU8035" s="12"/>
      <c r="AV8035" s="12"/>
      <c r="AW8035" s="12"/>
      <c r="AX8035" s="12"/>
      <c r="AY8035" s="12"/>
      <c r="AZ8035" s="12"/>
      <c r="BA8035" s="12"/>
      <c r="BB8035" s="12"/>
      <c r="BC8035" s="12"/>
      <c r="BD8035" s="12"/>
      <c r="BE8035" s="12"/>
      <c r="BF8035" s="12"/>
      <c r="BG8035" s="12"/>
      <c r="BH8035" s="12"/>
      <c r="BI8035" s="12"/>
      <c r="BJ8035" s="12"/>
      <c r="BK8035" s="12"/>
      <c r="BL8035" s="12"/>
      <c r="BM8035" s="12"/>
      <c r="BN8035" s="12"/>
      <c r="BO8035" s="12"/>
      <c r="BP8035" s="12"/>
      <c r="BQ8035" s="12"/>
      <c r="BR8035" s="12"/>
      <c r="BS8035" s="12"/>
      <c r="BT8035" s="12"/>
      <c r="BU8035" s="12"/>
      <c r="BV8035" s="12"/>
      <c r="BW8035" s="12"/>
      <c r="BX8035" s="12"/>
      <c r="BY8035" s="12"/>
      <c r="BZ8035" s="12"/>
      <c r="CA8035" s="12"/>
      <c r="CB8035" s="12"/>
      <c r="CC8035" s="12"/>
      <c r="CD8035" s="12"/>
      <c r="CE8035" s="12"/>
      <c r="CF8035" s="12"/>
      <c r="CG8035" s="12"/>
      <c r="CH8035" s="12"/>
      <c r="CI8035" s="12"/>
      <c r="CJ8035" s="12"/>
      <c r="CK8035" s="12"/>
      <c r="CL8035" s="12"/>
      <c r="CM8035" s="12"/>
      <c r="CN8035" s="12"/>
      <c r="CO8035" s="12"/>
      <c r="CP8035" s="12"/>
      <c r="CQ8035" s="12"/>
      <c r="CR8035" s="12"/>
      <c r="CS8035" s="12"/>
      <c r="CT8035" s="12"/>
      <c r="CU8035" s="12"/>
      <c r="CV8035" s="12"/>
      <c r="CW8035" s="12"/>
      <c r="CX8035" s="12"/>
      <c r="CY8035" s="12"/>
      <c r="CZ8035" s="12"/>
      <c r="DA8035" s="12"/>
      <c r="DB8035" s="12"/>
      <c r="DC8035" s="12"/>
      <c r="DD8035" s="12"/>
      <c r="DE8035" s="12"/>
      <c r="DF8035" s="12"/>
      <c r="DG8035" s="12"/>
      <c r="DH8035" s="12"/>
      <c r="DI8035" s="12"/>
      <c r="DJ8035" s="12"/>
      <c r="DK8035" s="12"/>
      <c r="DL8035" s="12"/>
      <c r="DM8035" s="12"/>
      <c r="DN8035" s="12"/>
      <c r="DO8035" s="12"/>
      <c r="DP8035" s="12"/>
      <c r="DQ8035" s="12"/>
      <c r="DR8035" s="12"/>
      <c r="DS8035" s="12"/>
      <c r="DT8035" s="12"/>
      <c r="DU8035" s="12"/>
      <c r="DV8035" s="12"/>
      <c r="DW8035" s="12"/>
      <c r="DX8035" s="12"/>
      <c r="DY8035" s="12"/>
      <c r="DZ8035" s="12"/>
      <c r="EA8035" s="12"/>
      <c r="EB8035" s="12"/>
      <c r="EC8035" s="12"/>
      <c r="ED8035" s="12"/>
      <c r="EE8035" s="12"/>
      <c r="EF8035" s="12"/>
      <c r="EG8035" s="12"/>
      <c r="EH8035" s="12"/>
      <c r="EI8035" s="12"/>
      <c r="EJ8035" s="12"/>
      <c r="EK8035" s="12"/>
      <c r="EL8035" s="12"/>
      <c r="EM8035" s="12"/>
      <c r="EN8035" s="12"/>
      <c r="EO8035" s="12"/>
      <c r="EP8035" s="12"/>
      <c r="EQ8035" s="12"/>
      <c r="ER8035" s="12"/>
      <c r="ES8035" s="12"/>
      <c r="ET8035" s="12"/>
      <c r="EU8035" s="12"/>
      <c r="EV8035" s="12"/>
      <c r="EW8035" s="12"/>
      <c r="EX8035" s="12"/>
      <c r="EY8035" s="12"/>
      <c r="EZ8035" s="12"/>
      <c r="FA8035" s="12"/>
      <c r="FB8035" s="12"/>
      <c r="FC8035" s="12"/>
      <c r="FD8035" s="12"/>
      <c r="FE8035" s="12"/>
      <c r="FF8035" s="12"/>
      <c r="FG8035" s="12"/>
      <c r="FH8035" s="12"/>
      <c r="FI8035" s="12"/>
      <c r="FJ8035" s="12"/>
      <c r="FK8035" s="12"/>
      <c r="FL8035" s="12"/>
      <c r="FM8035" s="12"/>
      <c r="FN8035" s="12"/>
      <c r="FO8035" s="12"/>
      <c r="FP8035" s="12"/>
      <c r="FQ8035" s="12"/>
      <c r="FR8035" s="12"/>
      <c r="FS8035" s="12"/>
      <c r="FT8035" s="12"/>
      <c r="FU8035" s="12"/>
      <c r="FV8035" s="12"/>
      <c r="FW8035" s="12"/>
      <c r="FX8035" s="12"/>
      <c r="FY8035" s="12"/>
      <c r="FZ8035" s="12"/>
      <c r="GA8035" s="12"/>
      <c r="GB8035" s="12"/>
      <c r="GC8035" s="12"/>
      <c r="GD8035" s="12"/>
      <c r="GE8035" s="12"/>
      <c r="GF8035" s="12"/>
      <c r="GG8035" s="12"/>
      <c r="GH8035" s="12"/>
      <c r="GI8035" s="12"/>
      <c r="GJ8035" s="12"/>
      <c r="GK8035" s="12"/>
      <c r="GL8035" s="12"/>
      <c r="GM8035" s="12"/>
      <c r="GN8035" s="12"/>
      <c r="GO8035" s="12"/>
      <c r="GP8035" s="12"/>
      <c r="GQ8035" s="12"/>
      <c r="GR8035" s="12"/>
      <c r="GS8035" s="12"/>
      <c r="GT8035" s="12"/>
      <c r="GU8035" s="12"/>
      <c r="GV8035" s="12"/>
      <c r="GW8035" s="12"/>
      <c r="GX8035" s="12"/>
      <c r="GY8035" s="12"/>
    </row>
    <row r="8036" s="5" customFormat="1" spans="1:207">
      <c r="A8036" s="139"/>
      <c r="B8036" s="140"/>
      <c r="D8036" s="141"/>
      <c r="E8036" s="12"/>
      <c r="F8036" s="84"/>
      <c r="H8036" s="14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  <c r="Z8036" s="12"/>
      <c r="AA8036" s="12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  <c r="AR8036" s="12"/>
      <c r="AS8036" s="12"/>
      <c r="AT8036" s="12"/>
      <c r="AU8036" s="12"/>
      <c r="AV8036" s="12"/>
      <c r="AW8036" s="12"/>
      <c r="AX8036" s="12"/>
      <c r="AY8036" s="12"/>
      <c r="AZ8036" s="12"/>
      <c r="BA8036" s="12"/>
      <c r="BB8036" s="12"/>
      <c r="BC8036" s="12"/>
      <c r="BD8036" s="12"/>
      <c r="BE8036" s="12"/>
      <c r="BF8036" s="12"/>
      <c r="BG8036" s="12"/>
      <c r="BH8036" s="12"/>
      <c r="BI8036" s="12"/>
      <c r="BJ8036" s="12"/>
      <c r="BK8036" s="12"/>
      <c r="BL8036" s="12"/>
      <c r="BM8036" s="12"/>
      <c r="BN8036" s="12"/>
      <c r="BO8036" s="12"/>
      <c r="BP8036" s="12"/>
      <c r="BQ8036" s="12"/>
      <c r="BR8036" s="12"/>
      <c r="BS8036" s="12"/>
      <c r="BT8036" s="12"/>
      <c r="BU8036" s="12"/>
      <c r="BV8036" s="12"/>
      <c r="BW8036" s="12"/>
      <c r="BX8036" s="12"/>
      <c r="BY8036" s="12"/>
      <c r="BZ8036" s="12"/>
      <c r="CA8036" s="12"/>
      <c r="CB8036" s="12"/>
      <c r="CC8036" s="12"/>
      <c r="CD8036" s="12"/>
      <c r="CE8036" s="12"/>
      <c r="CF8036" s="12"/>
      <c r="CG8036" s="12"/>
      <c r="CH8036" s="12"/>
      <c r="CI8036" s="12"/>
      <c r="CJ8036" s="12"/>
      <c r="CK8036" s="12"/>
      <c r="CL8036" s="12"/>
      <c r="CM8036" s="12"/>
      <c r="CN8036" s="12"/>
      <c r="CO8036" s="12"/>
      <c r="CP8036" s="12"/>
      <c r="CQ8036" s="12"/>
      <c r="CR8036" s="12"/>
      <c r="CS8036" s="12"/>
      <c r="CT8036" s="12"/>
      <c r="CU8036" s="12"/>
      <c r="CV8036" s="12"/>
      <c r="CW8036" s="12"/>
      <c r="CX8036" s="12"/>
      <c r="CY8036" s="12"/>
      <c r="CZ8036" s="12"/>
      <c r="DA8036" s="12"/>
      <c r="DB8036" s="12"/>
      <c r="DC8036" s="12"/>
      <c r="DD8036" s="12"/>
      <c r="DE8036" s="12"/>
      <c r="DF8036" s="12"/>
      <c r="DG8036" s="12"/>
      <c r="DH8036" s="12"/>
      <c r="DI8036" s="12"/>
      <c r="DJ8036" s="12"/>
      <c r="DK8036" s="12"/>
      <c r="DL8036" s="12"/>
      <c r="DM8036" s="12"/>
      <c r="DN8036" s="12"/>
      <c r="DO8036" s="12"/>
      <c r="DP8036" s="12"/>
      <c r="DQ8036" s="12"/>
      <c r="DR8036" s="12"/>
      <c r="DS8036" s="12"/>
      <c r="DT8036" s="12"/>
      <c r="DU8036" s="12"/>
      <c r="DV8036" s="12"/>
      <c r="DW8036" s="12"/>
      <c r="DX8036" s="12"/>
      <c r="DY8036" s="12"/>
      <c r="DZ8036" s="12"/>
      <c r="EA8036" s="12"/>
      <c r="EB8036" s="12"/>
      <c r="EC8036" s="12"/>
      <c r="ED8036" s="12"/>
      <c r="EE8036" s="12"/>
      <c r="EF8036" s="12"/>
      <c r="EG8036" s="12"/>
      <c r="EH8036" s="12"/>
      <c r="EI8036" s="12"/>
      <c r="EJ8036" s="12"/>
      <c r="EK8036" s="12"/>
      <c r="EL8036" s="12"/>
      <c r="EM8036" s="12"/>
      <c r="EN8036" s="12"/>
      <c r="EO8036" s="12"/>
      <c r="EP8036" s="12"/>
      <c r="EQ8036" s="12"/>
      <c r="ER8036" s="12"/>
      <c r="ES8036" s="12"/>
      <c r="ET8036" s="12"/>
      <c r="EU8036" s="12"/>
      <c r="EV8036" s="12"/>
      <c r="EW8036" s="12"/>
      <c r="EX8036" s="12"/>
      <c r="EY8036" s="12"/>
      <c r="EZ8036" s="12"/>
      <c r="FA8036" s="12"/>
      <c r="FB8036" s="12"/>
      <c r="FC8036" s="12"/>
      <c r="FD8036" s="12"/>
      <c r="FE8036" s="12"/>
      <c r="FF8036" s="12"/>
      <c r="FG8036" s="12"/>
      <c r="FH8036" s="12"/>
      <c r="FI8036" s="12"/>
      <c r="FJ8036" s="12"/>
      <c r="FK8036" s="12"/>
      <c r="FL8036" s="12"/>
      <c r="FM8036" s="12"/>
      <c r="FN8036" s="12"/>
      <c r="FO8036" s="12"/>
      <c r="FP8036" s="12"/>
      <c r="FQ8036" s="12"/>
      <c r="FR8036" s="12"/>
      <c r="FS8036" s="12"/>
      <c r="FT8036" s="12"/>
      <c r="FU8036" s="12"/>
      <c r="FV8036" s="12"/>
      <c r="FW8036" s="12"/>
      <c r="FX8036" s="12"/>
      <c r="FY8036" s="12"/>
      <c r="FZ8036" s="12"/>
      <c r="GA8036" s="12"/>
      <c r="GB8036" s="12"/>
      <c r="GC8036" s="12"/>
      <c r="GD8036" s="12"/>
      <c r="GE8036" s="12"/>
      <c r="GF8036" s="12"/>
      <c r="GG8036" s="12"/>
      <c r="GH8036" s="12"/>
      <c r="GI8036" s="12"/>
      <c r="GJ8036" s="12"/>
      <c r="GK8036" s="12"/>
      <c r="GL8036" s="12"/>
      <c r="GM8036" s="12"/>
      <c r="GN8036" s="12"/>
      <c r="GO8036" s="12"/>
      <c r="GP8036" s="12"/>
      <c r="GQ8036" s="12"/>
      <c r="GR8036" s="12"/>
      <c r="GS8036" s="12"/>
      <c r="GT8036" s="12"/>
      <c r="GU8036" s="12"/>
      <c r="GV8036" s="12"/>
      <c r="GW8036" s="12"/>
      <c r="GX8036" s="12"/>
      <c r="GY8036" s="12"/>
    </row>
  </sheetData>
  <mergeCells count="9">
    <mergeCell ref="G2:I2"/>
    <mergeCell ref="A2:A3"/>
    <mergeCell ref="B2:B3"/>
    <mergeCell ref="C2:C3"/>
    <mergeCell ref="D2:D3"/>
    <mergeCell ref="E2:E3"/>
    <mergeCell ref="F2:F3"/>
    <mergeCell ref="J2:J3"/>
    <mergeCell ref="K2:K3"/>
  </mergeCells>
  <printOptions horizontalCentered="1"/>
  <pageMargins left="0.707638888888889" right="0.707638888888889" top="0.747916666666667" bottom="0.747916666666667" header="0.313888888888889" footer="0.313888888888889"/>
  <pageSetup paperSize="9" scale="72" fitToHeight="0" orientation="portrait"/>
  <headerFooter alignWithMargins="0">
    <oddHeader>&amp;C&amp;"楷体_GB2312,常规"&amp;20单项工程汇总表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Z8272"/>
  <sheetViews>
    <sheetView showGridLines="0" showZeros="0" view="pageBreakPreview" zoomScale="85" zoomScaleNormal="100" zoomScaleSheetLayoutView="85" defaultGridColor="0" colorId="22" topLeftCell="B1" workbookViewId="0">
      <pane ySplit="3" topLeftCell="A175" activePane="bottomLeft" state="frozen"/>
      <selection/>
      <selection pane="bottomLeft" activeCell="C100" sqref="C100"/>
    </sheetView>
  </sheetViews>
  <sheetFormatPr defaultColWidth="14.3833333333333" defaultRowHeight="23.25"/>
  <cols>
    <col min="1" max="1" width="8.75" style="6" customWidth="1"/>
    <col min="2" max="2" width="28.25" style="7" customWidth="1"/>
    <col min="3" max="3" width="15.3833333333333" style="8" customWidth="1"/>
    <col min="4" max="4" width="6.13333333333333" style="9" customWidth="1"/>
    <col min="5" max="5" width="9.63333333333333" style="9" customWidth="1"/>
    <col min="6" max="6" width="10" style="9" customWidth="1"/>
    <col min="7" max="7" width="15.6333333333333" style="8" customWidth="1"/>
    <col min="8" max="8" width="6.63333333333333" style="9" customWidth="1"/>
    <col min="9" max="9" width="11.8833333333333" style="10" customWidth="1"/>
    <col min="10" max="10" width="10" style="9" customWidth="1"/>
    <col min="11" max="11" width="14.3833333333333" style="11" customWidth="1"/>
    <col min="12" max="12" width="32" style="12" hidden="1" customWidth="1"/>
    <col min="13" max="13" width="16.25" style="12" customWidth="1"/>
    <col min="14" max="14" width="6.38333333333333" style="12" hidden="1" customWidth="1"/>
    <col min="15" max="15" width="16.5" style="12" hidden="1" customWidth="1"/>
    <col min="16" max="16" width="13.3833333333333" style="12" hidden="1" customWidth="1"/>
    <col min="17" max="17" width="15.3833333333333" style="12" customWidth="1"/>
    <col min="18" max="18" width="16.75" style="12" customWidth="1"/>
    <col min="19" max="16384" width="14.3833333333333" style="12"/>
  </cols>
  <sheetData>
    <row r="1" s="1" customFormat="1" ht="21" customHeight="1" spans="1:11">
      <c r="A1" s="13" t="s">
        <v>168</v>
      </c>
      <c r="B1" s="14" t="s">
        <v>169</v>
      </c>
      <c r="C1" s="15"/>
      <c r="D1" s="16"/>
      <c r="E1" s="16"/>
      <c r="F1" s="17"/>
      <c r="G1" s="15"/>
      <c r="H1" s="16"/>
      <c r="I1" s="56"/>
      <c r="J1" s="17"/>
      <c r="K1" s="57"/>
    </row>
    <row r="2" ht="18" customHeight="1" spans="1:12">
      <c r="A2" s="18" t="s">
        <v>2</v>
      </c>
      <c r="B2" s="19" t="s">
        <v>3</v>
      </c>
      <c r="C2" s="20" t="s">
        <v>188</v>
      </c>
      <c r="D2" s="21"/>
      <c r="E2" s="21" t="s">
        <v>8</v>
      </c>
      <c r="F2" s="22"/>
      <c r="G2" s="23" t="s">
        <v>189</v>
      </c>
      <c r="H2" s="24" t="s">
        <v>8</v>
      </c>
      <c r="I2" s="58"/>
      <c r="J2" s="59"/>
      <c r="K2" s="60" t="s">
        <v>190</v>
      </c>
      <c r="L2" s="61" t="s">
        <v>191</v>
      </c>
    </row>
    <row r="3" ht="19.5" customHeight="1" spans="1:12">
      <c r="A3" s="25"/>
      <c r="B3" s="26"/>
      <c r="C3" s="27"/>
      <c r="D3" s="28" t="s">
        <v>10</v>
      </c>
      <c r="E3" s="28" t="s">
        <v>11</v>
      </c>
      <c r="F3" s="29" t="s">
        <v>192</v>
      </c>
      <c r="G3" s="30"/>
      <c r="H3" s="28" t="s">
        <v>10</v>
      </c>
      <c r="I3" s="62" t="s">
        <v>11</v>
      </c>
      <c r="J3" s="29" t="s">
        <v>192</v>
      </c>
      <c r="K3" s="63"/>
      <c r="L3" s="64"/>
    </row>
    <row r="4" ht="24.95" customHeight="1" spans="1:12">
      <c r="A4" s="31" t="s">
        <v>193</v>
      </c>
      <c r="B4" s="32" t="s">
        <v>14</v>
      </c>
      <c r="C4" s="33"/>
      <c r="D4" s="32"/>
      <c r="E4" s="32"/>
      <c r="F4" s="34"/>
      <c r="G4" s="33"/>
      <c r="H4" s="32"/>
      <c r="I4" s="65"/>
      <c r="J4" s="34"/>
      <c r="K4" s="66"/>
      <c r="L4" s="67"/>
    </row>
    <row r="5" ht="24.95" customHeight="1" spans="1:12">
      <c r="A5" s="31" t="s">
        <v>13</v>
      </c>
      <c r="B5" s="32" t="s">
        <v>17</v>
      </c>
      <c r="C5" s="33">
        <f>C6+C24+C46+C59+C81+C105+C126</f>
        <v>318918300</v>
      </c>
      <c r="D5" s="238" t="s">
        <v>175</v>
      </c>
      <c r="E5" s="32">
        <f>E6+E24+E46+E59+E81+E105</f>
        <v>49038</v>
      </c>
      <c r="F5" s="34">
        <f t="shared" ref="F5:F10" si="0">C5/E5</f>
        <v>6503.49320934785</v>
      </c>
      <c r="G5" s="33">
        <f>G6+G24+G46+G59+G81+G105+G126</f>
        <v>304328630.5</v>
      </c>
      <c r="H5" s="238" t="s">
        <v>175</v>
      </c>
      <c r="I5" s="65">
        <f>I6+I24+I46+I59+I81+I105</f>
        <v>51636.59</v>
      </c>
      <c r="J5" s="37">
        <f t="shared" ref="J5:J10" si="1">G5/I5</f>
        <v>5893.66243007139</v>
      </c>
      <c r="K5" s="68">
        <f t="shared" ref="K5:K9" si="2">+G5-C5</f>
        <v>-14589669.5</v>
      </c>
      <c r="L5" s="67"/>
    </row>
    <row r="6" ht="24.95" customHeight="1" spans="1:13">
      <c r="A6" s="31" t="s">
        <v>18</v>
      </c>
      <c r="B6" s="32" t="s">
        <v>19</v>
      </c>
      <c r="C6" s="36">
        <f>C7+C15</f>
        <v>46158400</v>
      </c>
      <c r="D6" s="238" t="s">
        <v>175</v>
      </c>
      <c r="E6" s="35">
        <v>7940</v>
      </c>
      <c r="F6" s="37">
        <f t="shared" si="0"/>
        <v>5813.40050377834</v>
      </c>
      <c r="G6" s="36">
        <f>G7+G15</f>
        <v>37739793</v>
      </c>
      <c r="H6" s="238" t="s">
        <v>175</v>
      </c>
      <c r="I6" s="69">
        <f>图书馆新馆!H5</f>
        <v>6243.74</v>
      </c>
      <c r="J6" s="37">
        <f t="shared" si="1"/>
        <v>6044.4209720456</v>
      </c>
      <c r="K6" s="68">
        <f t="shared" si="2"/>
        <v>-8418607</v>
      </c>
      <c r="L6" s="67"/>
      <c r="M6" s="70" t="s">
        <v>194</v>
      </c>
    </row>
    <row r="7" ht="24.95" customHeight="1" spans="1:18">
      <c r="A7" s="38">
        <v>1</v>
      </c>
      <c r="B7" s="32" t="s">
        <v>20</v>
      </c>
      <c r="C7" s="36">
        <f>SUM(C8:C13)</f>
        <v>40918000</v>
      </c>
      <c r="D7" s="238" t="s">
        <v>175</v>
      </c>
      <c r="E7" s="35">
        <v>7940</v>
      </c>
      <c r="F7" s="37">
        <f t="shared" si="0"/>
        <v>5153.40050377834</v>
      </c>
      <c r="G7" s="36">
        <f>SUM(G8:G13)</f>
        <v>28944030</v>
      </c>
      <c r="H7" s="238" t="s">
        <v>175</v>
      </c>
      <c r="I7" s="69">
        <f>图书馆新馆!H6</f>
        <v>6243.74</v>
      </c>
      <c r="J7" s="37">
        <f t="shared" si="1"/>
        <v>4635.68790500565</v>
      </c>
      <c r="K7" s="68">
        <f t="shared" si="2"/>
        <v>-11973970</v>
      </c>
      <c r="L7" s="71"/>
      <c r="M7" s="72">
        <f>C7+C25+C42+C47+C60+C77+C82+C101+C106+C124+C141+C160+C190</f>
        <v>310824300</v>
      </c>
      <c r="N7" s="72"/>
      <c r="O7" s="72"/>
      <c r="P7" s="72"/>
      <c r="Q7" s="72">
        <f>G7+G25+G42+G47+G60+G77+G82+G101+G106+G124+G141+G160+G190</f>
        <v>347077427</v>
      </c>
      <c r="R7" s="84">
        <f t="shared" ref="R7:R10" si="3">M7-Q7</f>
        <v>-36253127</v>
      </c>
    </row>
    <row r="8" ht="24.95" customHeight="1" spans="1:18">
      <c r="A8" s="39">
        <v>1.1</v>
      </c>
      <c r="B8" s="40" t="s">
        <v>195</v>
      </c>
      <c r="C8" s="41">
        <v>9583300</v>
      </c>
      <c r="D8" s="237" t="s">
        <v>22</v>
      </c>
      <c r="E8" s="42">
        <v>408</v>
      </c>
      <c r="F8" s="43">
        <f t="shared" si="0"/>
        <v>23488.4803921569</v>
      </c>
      <c r="G8" s="41">
        <f>图书馆新馆!F7</f>
        <v>1880000</v>
      </c>
      <c r="H8" s="237" t="s">
        <v>22</v>
      </c>
      <c r="I8" s="73">
        <v>376</v>
      </c>
      <c r="J8" s="43">
        <f t="shared" si="1"/>
        <v>5000</v>
      </c>
      <c r="K8" s="74">
        <f t="shared" si="2"/>
        <v>-7703300</v>
      </c>
      <c r="L8" s="75" t="s">
        <v>196</v>
      </c>
      <c r="M8" s="76">
        <f t="shared" ref="M8:P8" si="4">C27+C48+C62+C61+C26+C85+C86+C108+C109+C161+C162+C193+C194</f>
        <v>95429700</v>
      </c>
      <c r="N8" s="76" t="e">
        <f t="shared" si="4"/>
        <v>#VALUE!</v>
      </c>
      <c r="O8" s="76">
        <f t="shared" si="4"/>
        <v>148382</v>
      </c>
      <c r="P8" s="76">
        <f t="shared" si="4"/>
        <v>8659.55292783731</v>
      </c>
      <c r="Q8" s="76">
        <f>G27+G48+G62+G61+G26+G85+G86+G108+G109+G161+G162+G193+G194+G49</f>
        <v>151642649</v>
      </c>
      <c r="R8" s="84">
        <f t="shared" si="3"/>
        <v>-56212949</v>
      </c>
    </row>
    <row r="9" ht="24.95" customHeight="1" spans="1:12">
      <c r="A9" s="39">
        <v>1.2</v>
      </c>
      <c r="B9" s="40" t="s">
        <v>23</v>
      </c>
      <c r="C9" s="41">
        <v>7077800</v>
      </c>
      <c r="D9" s="237" t="s">
        <v>15</v>
      </c>
      <c r="E9" s="42">
        <v>35389</v>
      </c>
      <c r="F9" s="43">
        <f t="shared" si="0"/>
        <v>200</v>
      </c>
      <c r="G9" s="41">
        <f>图书馆新馆!F8</f>
        <v>1853264</v>
      </c>
      <c r="H9" s="237" t="s">
        <v>15</v>
      </c>
      <c r="I9" s="73">
        <f>图书馆新馆!H8</f>
        <v>6243.74</v>
      </c>
      <c r="J9" s="43">
        <f t="shared" si="1"/>
        <v>296.819534445701</v>
      </c>
      <c r="K9" s="74">
        <f t="shared" si="2"/>
        <v>-5224536</v>
      </c>
      <c r="L9" s="77"/>
    </row>
    <row r="10" ht="24.95" customHeight="1" spans="1:18">
      <c r="A10" s="39">
        <v>1.3</v>
      </c>
      <c r="B10" s="40" t="s">
        <v>197</v>
      </c>
      <c r="C10" s="41">
        <v>3612700</v>
      </c>
      <c r="D10" s="237" t="s">
        <v>198</v>
      </c>
      <c r="E10" s="42">
        <v>27790</v>
      </c>
      <c r="F10" s="43">
        <f t="shared" si="0"/>
        <v>130</v>
      </c>
      <c r="G10" s="44">
        <f>图书馆新馆!F9</f>
        <v>20751113</v>
      </c>
      <c r="H10" s="241" t="s">
        <v>15</v>
      </c>
      <c r="I10" s="78">
        <f>I9</f>
        <v>6243.74</v>
      </c>
      <c r="J10" s="49">
        <f t="shared" si="1"/>
        <v>3323.50690451556</v>
      </c>
      <c r="K10" s="79">
        <f>G10-C10-C11</f>
        <v>-329787</v>
      </c>
      <c r="L10" s="77"/>
      <c r="M10" s="80">
        <f t="shared" ref="M10:Q10" si="5">C126+C176+C207</f>
        <v>46008800</v>
      </c>
      <c r="N10" s="80" t="e">
        <f t="shared" si="5"/>
        <v>#VALUE!</v>
      </c>
      <c r="O10" s="80">
        <f t="shared" si="5"/>
        <v>71537</v>
      </c>
      <c r="P10" s="80">
        <f t="shared" si="5"/>
        <v>1720.93323819712</v>
      </c>
      <c r="Q10" s="80">
        <f t="shared" si="5"/>
        <v>20376766.6</v>
      </c>
      <c r="R10" s="84">
        <f t="shared" si="3"/>
        <v>25632033.4</v>
      </c>
    </row>
    <row r="11" ht="24.95" customHeight="1" spans="1:13">
      <c r="A11" s="39">
        <v>1.4</v>
      </c>
      <c r="B11" s="40" t="s">
        <v>24</v>
      </c>
      <c r="C11" s="41">
        <v>17468200</v>
      </c>
      <c r="D11" s="237" t="s">
        <v>15</v>
      </c>
      <c r="E11" s="42">
        <f>E6</f>
        <v>7940</v>
      </c>
      <c r="F11" s="43">
        <f t="shared" ref="F11:F12" si="6">C11/E11</f>
        <v>2200.02518891688</v>
      </c>
      <c r="G11" s="46"/>
      <c r="H11" s="47"/>
      <c r="I11" s="81"/>
      <c r="J11" s="54"/>
      <c r="K11" s="82"/>
      <c r="L11" s="83"/>
      <c r="M11" s="84"/>
    </row>
    <row r="12" ht="24.95" customHeight="1" spans="1:13">
      <c r="A12" s="39">
        <v>1.5</v>
      </c>
      <c r="B12" s="40" t="s">
        <v>25</v>
      </c>
      <c r="C12" s="48">
        <v>3176000</v>
      </c>
      <c r="D12" s="45" t="s">
        <v>15</v>
      </c>
      <c r="E12" s="45">
        <f>E11</f>
        <v>7940</v>
      </c>
      <c r="F12" s="49">
        <f t="shared" si="6"/>
        <v>400</v>
      </c>
      <c r="G12" s="41">
        <f>图书馆新馆!F10+图书馆新馆!F22</f>
        <v>2484868</v>
      </c>
      <c r="H12" s="237" t="s">
        <v>15</v>
      </c>
      <c r="I12" s="73">
        <f>图书馆新馆!H10</f>
        <v>6243.74</v>
      </c>
      <c r="J12" s="43">
        <f t="shared" ref="J12:J13" si="7">G12/I12</f>
        <v>397.977494258249</v>
      </c>
      <c r="K12" s="79">
        <f>G12+G13-C12</f>
        <v>1283653</v>
      </c>
      <c r="L12" s="83"/>
      <c r="M12" s="84"/>
    </row>
    <row r="13" ht="24.95" customHeight="1" spans="1:13">
      <c r="A13" s="39">
        <v>1.6</v>
      </c>
      <c r="B13" s="40" t="s">
        <v>26</v>
      </c>
      <c r="C13" s="50"/>
      <c r="D13" s="51"/>
      <c r="E13" s="51"/>
      <c r="F13" s="52"/>
      <c r="G13" s="41">
        <f>图书馆新馆!F11</f>
        <v>1974785</v>
      </c>
      <c r="H13" s="237" t="s">
        <v>15</v>
      </c>
      <c r="I13" s="73">
        <f>图书馆新馆!H11</f>
        <v>6243.74</v>
      </c>
      <c r="J13" s="43">
        <f t="shared" si="7"/>
        <v>316.282388440262</v>
      </c>
      <c r="K13" s="85"/>
      <c r="L13" s="83"/>
      <c r="M13" s="84"/>
    </row>
    <row r="14" ht="24.95" customHeight="1" spans="1:12">
      <c r="A14" s="39"/>
      <c r="B14" s="40"/>
      <c r="C14" s="41"/>
      <c r="D14" s="42"/>
      <c r="E14" s="42"/>
      <c r="F14" s="43"/>
      <c r="G14" s="41"/>
      <c r="H14" s="42"/>
      <c r="I14" s="73"/>
      <c r="J14" s="43"/>
      <c r="K14" s="74"/>
      <c r="L14" s="71"/>
    </row>
    <row r="15" ht="24.95" customHeight="1" spans="1:14">
      <c r="A15" s="38">
        <v>2</v>
      </c>
      <c r="B15" s="32" t="s">
        <v>27</v>
      </c>
      <c r="C15" s="36">
        <f>SUM(C16:C22)</f>
        <v>5240400</v>
      </c>
      <c r="D15" s="238" t="s">
        <v>175</v>
      </c>
      <c r="E15" s="35">
        <f>E6</f>
        <v>7940</v>
      </c>
      <c r="F15" s="37">
        <f t="shared" ref="F15:F20" si="8">C15/E15</f>
        <v>660</v>
      </c>
      <c r="G15" s="36">
        <f>SUM(G16:G22)</f>
        <v>8795763</v>
      </c>
      <c r="H15" s="238" t="s">
        <v>175</v>
      </c>
      <c r="I15" s="69">
        <f>I6</f>
        <v>6243.74</v>
      </c>
      <c r="J15" s="37">
        <f t="shared" ref="J15:J21" si="9">G15/I15</f>
        <v>1408.73306703995</v>
      </c>
      <c r="K15" s="68">
        <f>+G15-C15</f>
        <v>3555363</v>
      </c>
      <c r="L15" s="71"/>
      <c r="M15" s="84"/>
      <c r="N15" s="84"/>
    </row>
    <row r="16" spans="1:13">
      <c r="A16" s="39">
        <v>2.1</v>
      </c>
      <c r="B16" s="40" t="s">
        <v>31</v>
      </c>
      <c r="C16" s="41">
        <v>2064400</v>
      </c>
      <c r="D16" s="237" t="s">
        <v>15</v>
      </c>
      <c r="E16" s="42">
        <f>E15</f>
        <v>7940</v>
      </c>
      <c r="F16" s="43">
        <f t="shared" si="8"/>
        <v>260</v>
      </c>
      <c r="G16" s="41">
        <f>图书馆新馆!F17</f>
        <v>2821267</v>
      </c>
      <c r="H16" s="237" t="s">
        <v>15</v>
      </c>
      <c r="I16" s="73">
        <f>I15</f>
        <v>6243.74</v>
      </c>
      <c r="J16" s="43">
        <f t="shared" si="9"/>
        <v>451.855298266744</v>
      </c>
      <c r="K16" s="74">
        <f>+G16-C16</f>
        <v>756867</v>
      </c>
      <c r="L16" s="86"/>
      <c r="M16" s="84">
        <f>K20+K36+K71+K95+K118+K155+K171+K202</f>
        <v>246469</v>
      </c>
    </row>
    <row r="17" ht="24.95" customHeight="1" spans="1:13">
      <c r="A17" s="39">
        <v>2.2</v>
      </c>
      <c r="B17" s="40" t="s">
        <v>199</v>
      </c>
      <c r="C17" s="41">
        <v>476400</v>
      </c>
      <c r="D17" s="237" t="s">
        <v>15</v>
      </c>
      <c r="E17" s="42">
        <f>E15</f>
        <v>7940</v>
      </c>
      <c r="F17" s="43">
        <f t="shared" si="8"/>
        <v>60</v>
      </c>
      <c r="G17" s="41">
        <f>图书馆新馆!F23+图书馆新馆!F24+图书馆新馆!F25</f>
        <v>892349</v>
      </c>
      <c r="H17" s="237" t="s">
        <v>15</v>
      </c>
      <c r="I17" s="73">
        <f t="shared" ref="I17:I21" si="10">I15</f>
        <v>6243.74</v>
      </c>
      <c r="J17" s="43">
        <f t="shared" si="9"/>
        <v>142.918987658038</v>
      </c>
      <c r="K17" s="74">
        <f t="shared" ref="K17:K19" si="11">+G17-C17</f>
        <v>415949</v>
      </c>
      <c r="L17" s="71"/>
      <c r="M17" s="84"/>
    </row>
    <row r="18" ht="24.95" customHeight="1" spans="1:13">
      <c r="A18" s="39">
        <v>2.3</v>
      </c>
      <c r="B18" s="40" t="s">
        <v>28</v>
      </c>
      <c r="C18" s="41">
        <v>714600</v>
      </c>
      <c r="D18" s="237" t="s">
        <v>15</v>
      </c>
      <c r="E18" s="42">
        <f>E15</f>
        <v>7940</v>
      </c>
      <c r="F18" s="43">
        <f t="shared" si="8"/>
        <v>90</v>
      </c>
      <c r="G18" s="41">
        <f>图书馆新馆!F14</f>
        <v>823164</v>
      </c>
      <c r="H18" s="237" t="s">
        <v>15</v>
      </c>
      <c r="I18" s="73">
        <f>I15</f>
        <v>6243.74</v>
      </c>
      <c r="J18" s="43">
        <f t="shared" si="9"/>
        <v>131.838289230493</v>
      </c>
      <c r="K18" s="74">
        <f t="shared" si="11"/>
        <v>108564</v>
      </c>
      <c r="L18" s="71"/>
      <c r="M18" s="84"/>
    </row>
    <row r="19" ht="24.95" customHeight="1" spans="1:13">
      <c r="A19" s="39">
        <v>2.4</v>
      </c>
      <c r="B19" s="40" t="s">
        <v>200</v>
      </c>
      <c r="C19" s="41">
        <v>794000</v>
      </c>
      <c r="D19" s="237" t="s">
        <v>15</v>
      </c>
      <c r="E19" s="42">
        <f>E15</f>
        <v>7940</v>
      </c>
      <c r="F19" s="43">
        <f t="shared" si="8"/>
        <v>100</v>
      </c>
      <c r="G19" s="41">
        <f>图书馆新馆!F18+图书馆新馆!F19</f>
        <v>1937314</v>
      </c>
      <c r="H19" s="237" t="s">
        <v>15</v>
      </c>
      <c r="I19" s="73">
        <f>I15</f>
        <v>6243.74</v>
      </c>
      <c r="J19" s="43">
        <f t="shared" si="9"/>
        <v>310.281017467095</v>
      </c>
      <c r="K19" s="74">
        <f t="shared" si="11"/>
        <v>1143314</v>
      </c>
      <c r="L19" s="71"/>
      <c r="M19" s="84"/>
    </row>
    <row r="20" ht="24.95" customHeight="1" spans="1:13">
      <c r="A20" s="39">
        <v>2.5</v>
      </c>
      <c r="B20" s="40" t="s">
        <v>41</v>
      </c>
      <c r="C20" s="41">
        <v>1032200</v>
      </c>
      <c r="D20" s="237" t="s">
        <v>15</v>
      </c>
      <c r="E20" s="42">
        <f>E18</f>
        <v>7940</v>
      </c>
      <c r="F20" s="43">
        <f t="shared" si="8"/>
        <v>130</v>
      </c>
      <c r="G20" s="41">
        <f>图书馆新馆!F16</f>
        <v>1204019</v>
      </c>
      <c r="H20" s="237" t="s">
        <v>15</v>
      </c>
      <c r="I20" s="73">
        <f t="shared" si="10"/>
        <v>6243.74</v>
      </c>
      <c r="J20" s="43">
        <f t="shared" si="9"/>
        <v>192.836184722618</v>
      </c>
      <c r="K20" s="74">
        <f>+G20+G22-C20</f>
        <v>171819</v>
      </c>
      <c r="L20" s="71"/>
      <c r="M20" s="84"/>
    </row>
    <row r="21" ht="24.95" customHeight="1" spans="1:13">
      <c r="A21" s="39">
        <v>2.6</v>
      </c>
      <c r="B21" s="40" t="s">
        <v>29</v>
      </c>
      <c r="C21" s="41"/>
      <c r="D21" s="42"/>
      <c r="E21" s="42"/>
      <c r="F21" s="43"/>
      <c r="G21" s="41">
        <f>图书馆新馆!F15</f>
        <v>1117650</v>
      </c>
      <c r="H21" s="237" t="s">
        <v>15</v>
      </c>
      <c r="I21" s="73">
        <f t="shared" si="10"/>
        <v>6243.74</v>
      </c>
      <c r="J21" s="43">
        <f t="shared" si="9"/>
        <v>179.003289694958</v>
      </c>
      <c r="K21" s="74">
        <f>G21-C21</f>
        <v>1117650</v>
      </c>
      <c r="L21" s="71"/>
      <c r="M21" s="84"/>
    </row>
    <row r="22" ht="24.95" customHeight="1" spans="1:13">
      <c r="A22" s="39">
        <v>2.7</v>
      </c>
      <c r="B22" s="40" t="s">
        <v>201</v>
      </c>
      <c r="C22" s="41">
        <v>158800</v>
      </c>
      <c r="D22" s="237" t="s">
        <v>15</v>
      </c>
      <c r="E22" s="42">
        <f>E19</f>
        <v>7940</v>
      </c>
      <c r="F22" s="43">
        <f t="shared" ref="F22" si="12">C22/E22</f>
        <v>20</v>
      </c>
      <c r="G22" s="41"/>
      <c r="H22" s="42"/>
      <c r="I22" s="73"/>
      <c r="J22" s="43"/>
      <c r="K22" s="74">
        <f>G22-C22</f>
        <v>-158800</v>
      </c>
      <c r="L22" s="71"/>
      <c r="M22" s="84"/>
    </row>
    <row r="23" ht="24.95" customHeight="1" spans="1:14">
      <c r="A23" s="39"/>
      <c r="B23" s="40"/>
      <c r="C23" s="41"/>
      <c r="D23" s="42"/>
      <c r="E23" s="42"/>
      <c r="F23" s="43"/>
      <c r="G23" s="41"/>
      <c r="H23" s="42"/>
      <c r="I23" s="73"/>
      <c r="J23" s="43"/>
      <c r="K23" s="74"/>
      <c r="L23" s="71"/>
      <c r="M23" s="84"/>
      <c r="N23" s="84"/>
    </row>
    <row r="24" ht="24.95" customHeight="1" spans="1:12">
      <c r="A24" s="31" t="s">
        <v>36</v>
      </c>
      <c r="B24" s="32" t="s">
        <v>37</v>
      </c>
      <c r="C24" s="36">
        <f>C25+C33+C41</f>
        <v>147028800</v>
      </c>
      <c r="D24" s="238" t="s">
        <v>175</v>
      </c>
      <c r="E24" s="35">
        <v>27449</v>
      </c>
      <c r="F24" s="37">
        <f t="shared" ref="F24:F29" si="13">C24/E24</f>
        <v>5356.43557142337</v>
      </c>
      <c r="G24" s="36">
        <f>G25+G33+G41</f>
        <v>123846202</v>
      </c>
      <c r="H24" s="238" t="s">
        <v>175</v>
      </c>
      <c r="I24" s="69">
        <f>图书馆新馆!H27</f>
        <v>27969.43</v>
      </c>
      <c r="J24" s="37">
        <f t="shared" ref="J24:J30" si="14">G24/I24</f>
        <v>4427.91297498733</v>
      </c>
      <c r="K24" s="68">
        <f>K25+K33+K41</f>
        <v>-23182598</v>
      </c>
      <c r="L24" s="71"/>
    </row>
    <row r="25" ht="24.95" customHeight="1" spans="1:13">
      <c r="A25" s="38">
        <v>1</v>
      </c>
      <c r="B25" s="32" t="s">
        <v>20</v>
      </c>
      <c r="C25" s="36">
        <f>SUM(C26:C31)</f>
        <v>101012600</v>
      </c>
      <c r="D25" s="238" t="s">
        <v>175</v>
      </c>
      <c r="E25" s="35">
        <f t="shared" ref="E25:E27" si="15">E24</f>
        <v>27449</v>
      </c>
      <c r="F25" s="37">
        <f t="shared" si="13"/>
        <v>3680.01020073591</v>
      </c>
      <c r="G25" s="36">
        <f>SUM(G26:G31)</f>
        <v>89794731</v>
      </c>
      <c r="H25" s="238" t="s">
        <v>175</v>
      </c>
      <c r="I25" s="69">
        <f>图书馆新馆!H28</f>
        <v>27969.43</v>
      </c>
      <c r="J25" s="37">
        <f t="shared" si="14"/>
        <v>3210.45981273126</v>
      </c>
      <c r="K25" s="68">
        <f>SUM(K26:K31)</f>
        <v>-11217869</v>
      </c>
      <c r="L25" s="71"/>
      <c r="M25" s="84"/>
    </row>
    <row r="26" ht="24.95" customHeight="1" spans="1:12">
      <c r="A26" s="39">
        <v>1.1</v>
      </c>
      <c r="B26" s="40" t="s">
        <v>24</v>
      </c>
      <c r="C26" s="41">
        <v>23331700</v>
      </c>
      <c r="D26" s="237" t="s">
        <v>15</v>
      </c>
      <c r="E26" s="42">
        <f t="shared" si="15"/>
        <v>27449</v>
      </c>
      <c r="F26" s="43">
        <f t="shared" si="13"/>
        <v>850.001821559984</v>
      </c>
      <c r="G26" s="41">
        <f>图书馆新馆!F29</f>
        <v>641139</v>
      </c>
      <c r="H26" s="237" t="s">
        <v>15</v>
      </c>
      <c r="I26" s="73">
        <f>图书馆新馆!H29</f>
        <v>27969.43</v>
      </c>
      <c r="J26" s="43">
        <f t="shared" si="14"/>
        <v>22.9228482668399</v>
      </c>
      <c r="K26" s="74">
        <f t="shared" ref="K26:K28" si="16">+G26-C26</f>
        <v>-22690561</v>
      </c>
      <c r="L26" s="77"/>
    </row>
    <row r="27" ht="24.95" customHeight="1" spans="1:12">
      <c r="A27" s="39">
        <v>1.2</v>
      </c>
      <c r="B27" s="40" t="s">
        <v>38</v>
      </c>
      <c r="C27" s="41">
        <v>15097000</v>
      </c>
      <c r="D27" s="237" t="s">
        <v>15</v>
      </c>
      <c r="E27" s="42">
        <f t="shared" si="15"/>
        <v>27449</v>
      </c>
      <c r="F27" s="43">
        <f t="shared" si="13"/>
        <v>550.001821559984</v>
      </c>
      <c r="G27" s="41">
        <f>图书馆新馆!F30</f>
        <v>44124543</v>
      </c>
      <c r="H27" s="237" t="s">
        <v>15</v>
      </c>
      <c r="I27" s="73">
        <f>图书馆新馆!H30</f>
        <v>27969.43</v>
      </c>
      <c r="J27" s="43">
        <f t="shared" si="14"/>
        <v>1577.59893569515</v>
      </c>
      <c r="K27" s="74">
        <f t="shared" si="16"/>
        <v>29027543</v>
      </c>
      <c r="L27" s="75" t="s">
        <v>202</v>
      </c>
    </row>
    <row r="28" ht="24.95" customHeight="1" spans="1:12">
      <c r="A28" s="39">
        <v>1.3</v>
      </c>
      <c r="B28" s="40" t="s">
        <v>25</v>
      </c>
      <c r="C28" s="41">
        <v>26076600</v>
      </c>
      <c r="D28" s="237" t="s">
        <v>15</v>
      </c>
      <c r="E28" s="42">
        <f t="shared" ref="E28" si="17">E27</f>
        <v>27449</v>
      </c>
      <c r="F28" s="43">
        <f t="shared" si="13"/>
        <v>950.001821559984</v>
      </c>
      <c r="G28" s="41">
        <f>图书馆新馆!F31</f>
        <v>13802334</v>
      </c>
      <c r="H28" s="237" t="s">
        <v>15</v>
      </c>
      <c r="I28" s="73">
        <f>图书馆新馆!H31</f>
        <v>27969.43</v>
      </c>
      <c r="J28" s="43">
        <f t="shared" si="14"/>
        <v>493.479273621236</v>
      </c>
      <c r="K28" s="74">
        <f t="shared" si="16"/>
        <v>-12274266</v>
      </c>
      <c r="L28" s="77"/>
    </row>
    <row r="29" ht="24.95" customHeight="1" spans="1:12">
      <c r="A29" s="39">
        <v>1.4</v>
      </c>
      <c r="B29" s="40" t="s">
        <v>26</v>
      </c>
      <c r="C29" s="48">
        <v>16469500</v>
      </c>
      <c r="D29" s="241" t="s">
        <v>15</v>
      </c>
      <c r="E29" s="45">
        <f>E31</f>
        <v>27449</v>
      </c>
      <c r="F29" s="49">
        <f t="shared" si="13"/>
        <v>600.003643119968</v>
      </c>
      <c r="G29" s="41">
        <f>图书馆新馆!F32</f>
        <v>14308759</v>
      </c>
      <c r="H29" s="237" t="s">
        <v>15</v>
      </c>
      <c r="I29" s="73">
        <f>图书馆新馆!H32</f>
        <v>26366.58</v>
      </c>
      <c r="J29" s="43">
        <f t="shared" si="14"/>
        <v>542.685437398404</v>
      </c>
      <c r="K29" s="79">
        <f>G29+G30-C29</f>
        <v>-237321</v>
      </c>
      <c r="L29" s="71"/>
    </row>
    <row r="30" ht="24.95" customHeight="1" spans="1:12">
      <c r="A30" s="39">
        <v>1.5</v>
      </c>
      <c r="B30" s="40" t="s">
        <v>39</v>
      </c>
      <c r="C30" s="53"/>
      <c r="D30" s="47"/>
      <c r="E30" s="47"/>
      <c r="F30" s="54"/>
      <c r="G30" s="41">
        <f>图书馆新馆!F33</f>
        <v>1923420</v>
      </c>
      <c r="H30" s="237" t="s">
        <v>15</v>
      </c>
      <c r="I30" s="73">
        <f>图书馆新馆!H33</f>
        <v>1602.85</v>
      </c>
      <c r="J30" s="43">
        <f t="shared" si="14"/>
        <v>1200</v>
      </c>
      <c r="K30" s="82"/>
      <c r="L30" s="71"/>
    </row>
    <row r="31" ht="24.95" customHeight="1" spans="1:13">
      <c r="A31" s="39">
        <v>1.6</v>
      </c>
      <c r="B31" s="40" t="s">
        <v>40</v>
      </c>
      <c r="C31" s="41">
        <v>20037800</v>
      </c>
      <c r="D31" s="237" t="s">
        <v>15</v>
      </c>
      <c r="E31" s="42">
        <f t="shared" ref="E31" si="18">E27</f>
        <v>27449</v>
      </c>
      <c r="F31" s="43">
        <f t="shared" ref="F31" si="19">C31/E31</f>
        <v>730.00109293599</v>
      </c>
      <c r="G31" s="41">
        <f>图书馆新馆!F34</f>
        <v>14994536</v>
      </c>
      <c r="H31" s="237" t="s">
        <v>15</v>
      </c>
      <c r="I31" s="73">
        <f>图书馆新馆!H34</f>
        <v>27969.43</v>
      </c>
      <c r="J31" s="43">
        <f t="shared" ref="J31" si="20">G31/I31</f>
        <v>536.10445404143</v>
      </c>
      <c r="K31" s="74">
        <f t="shared" ref="K31" si="21">+G31-C31</f>
        <v>-5043264</v>
      </c>
      <c r="L31" s="87" t="s">
        <v>203</v>
      </c>
      <c r="M31" s="84"/>
    </row>
    <row r="32" ht="24.95" customHeight="1" spans="1:12">
      <c r="A32" s="39"/>
      <c r="B32" s="40"/>
      <c r="C32" s="41"/>
      <c r="D32" s="42"/>
      <c r="E32" s="42"/>
      <c r="F32" s="43"/>
      <c r="G32" s="41"/>
      <c r="H32" s="42"/>
      <c r="I32" s="73"/>
      <c r="J32" s="43"/>
      <c r="K32" s="74"/>
      <c r="L32" s="71"/>
    </row>
    <row r="33" ht="24.95" customHeight="1" spans="1:14">
      <c r="A33" s="38">
        <v>2</v>
      </c>
      <c r="B33" s="32" t="s">
        <v>27</v>
      </c>
      <c r="C33" s="36">
        <f>SUM(C34:C39)</f>
        <v>42748600</v>
      </c>
      <c r="D33" s="238" t="s">
        <v>175</v>
      </c>
      <c r="E33" s="35">
        <f>E24</f>
        <v>27449</v>
      </c>
      <c r="F33" s="37">
        <f t="shared" ref="F33:F38" si="22">C33/E33</f>
        <v>1557.38278261503</v>
      </c>
      <c r="G33" s="36">
        <f>SUM(G34:G39)</f>
        <v>34051471</v>
      </c>
      <c r="H33" s="238" t="s">
        <v>175</v>
      </c>
      <c r="I33" s="69">
        <f>I24</f>
        <v>27969.43</v>
      </c>
      <c r="J33" s="37">
        <f t="shared" ref="J33:J39" si="23">G33/I33</f>
        <v>1217.45316225608</v>
      </c>
      <c r="K33" s="68">
        <f>+G33-C33</f>
        <v>-8697129</v>
      </c>
      <c r="L33" s="71"/>
      <c r="M33" s="84"/>
      <c r="N33" s="84"/>
    </row>
    <row r="34" ht="24.95" customHeight="1" spans="1:12">
      <c r="A34" s="39">
        <v>2.1</v>
      </c>
      <c r="B34" s="40" t="s">
        <v>28</v>
      </c>
      <c r="C34" s="41">
        <v>6038800</v>
      </c>
      <c r="D34" s="237" t="s">
        <v>15</v>
      </c>
      <c r="E34" s="42">
        <f>E33</f>
        <v>27449</v>
      </c>
      <c r="F34" s="43">
        <f t="shared" si="22"/>
        <v>220.000728623994</v>
      </c>
      <c r="G34" s="41">
        <f>图书馆新馆!F37</f>
        <v>1524943</v>
      </c>
      <c r="H34" s="237" t="s">
        <v>15</v>
      </c>
      <c r="I34" s="73">
        <f>I33</f>
        <v>27969.43</v>
      </c>
      <c r="J34" s="43">
        <f t="shared" si="23"/>
        <v>54.5217760962594</v>
      </c>
      <c r="K34" s="74">
        <f>+G34-C34</f>
        <v>-4513857</v>
      </c>
      <c r="L34" s="71"/>
    </row>
    <row r="35" ht="24.95" customHeight="1" spans="1:12">
      <c r="A35" s="39">
        <v>2.2</v>
      </c>
      <c r="B35" s="40" t="s">
        <v>29</v>
      </c>
      <c r="C35" s="41">
        <v>8234700</v>
      </c>
      <c r="D35" s="237" t="s">
        <v>15</v>
      </c>
      <c r="E35" s="42">
        <f>E33</f>
        <v>27449</v>
      </c>
      <c r="F35" s="43">
        <f t="shared" si="22"/>
        <v>300</v>
      </c>
      <c r="G35" s="41">
        <f>+图书馆新馆!F38</f>
        <v>2563424</v>
      </c>
      <c r="H35" s="237" t="s">
        <v>15</v>
      </c>
      <c r="I35" s="73">
        <f>I33</f>
        <v>27969.43</v>
      </c>
      <c r="J35" s="43">
        <f t="shared" si="23"/>
        <v>91.6509203083509</v>
      </c>
      <c r="K35" s="74">
        <f t="shared" ref="K35:K39" si="24">+G35-C35</f>
        <v>-5671276</v>
      </c>
      <c r="L35" s="71"/>
    </row>
    <row r="36" ht="24.95" customHeight="1" spans="1:12">
      <c r="A36" s="39">
        <v>2.3</v>
      </c>
      <c r="B36" s="40" t="s">
        <v>41</v>
      </c>
      <c r="C36" s="41">
        <v>13724600</v>
      </c>
      <c r="D36" s="237" t="s">
        <v>15</v>
      </c>
      <c r="E36" s="42">
        <f>E38</f>
        <v>27449</v>
      </c>
      <c r="F36" s="43">
        <f t="shared" si="22"/>
        <v>500.003643119968</v>
      </c>
      <c r="G36" s="41">
        <f>+图书馆新馆!F39</f>
        <v>13429085</v>
      </c>
      <c r="H36" s="237" t="s">
        <v>15</v>
      </c>
      <c r="I36" s="73">
        <f>I38</f>
        <v>27969.43</v>
      </c>
      <c r="J36" s="43">
        <f t="shared" si="23"/>
        <v>480.134382431104</v>
      </c>
      <c r="K36" s="74">
        <f t="shared" si="24"/>
        <v>-295515</v>
      </c>
      <c r="L36" s="71"/>
    </row>
    <row r="37" ht="24.95" customHeight="1" spans="1:12">
      <c r="A37" s="39">
        <v>2.4</v>
      </c>
      <c r="B37" s="40" t="s">
        <v>31</v>
      </c>
      <c r="C37" s="41">
        <v>7685700</v>
      </c>
      <c r="D37" s="237" t="s">
        <v>15</v>
      </c>
      <c r="E37" s="42">
        <f>E33</f>
        <v>27449</v>
      </c>
      <c r="F37" s="43">
        <f t="shared" si="22"/>
        <v>279.999271376006</v>
      </c>
      <c r="G37" s="41">
        <f>图书馆新馆!F40+图书馆新馆!F41</f>
        <v>9403154</v>
      </c>
      <c r="H37" s="237" t="s">
        <v>15</v>
      </c>
      <c r="I37" s="73">
        <f>I33</f>
        <v>27969.43</v>
      </c>
      <c r="J37" s="43">
        <f t="shared" si="23"/>
        <v>336.193980356411</v>
      </c>
      <c r="K37" s="74">
        <f t="shared" si="24"/>
        <v>1717454</v>
      </c>
      <c r="L37" s="71"/>
    </row>
    <row r="38" ht="24.95" customHeight="1" spans="1:12">
      <c r="A38" s="39">
        <v>2.5</v>
      </c>
      <c r="B38" s="40" t="s">
        <v>200</v>
      </c>
      <c r="C38" s="41">
        <v>6038800</v>
      </c>
      <c r="D38" s="237" t="s">
        <v>15</v>
      </c>
      <c r="E38" s="42">
        <f>E33</f>
        <v>27449</v>
      </c>
      <c r="F38" s="43">
        <f t="shared" si="22"/>
        <v>220.000728623994</v>
      </c>
      <c r="G38" s="41">
        <f>图书馆新馆!F42+图书馆新馆!F43</f>
        <v>5721922</v>
      </c>
      <c r="H38" s="237" t="s">
        <v>15</v>
      </c>
      <c r="I38" s="73">
        <f>I33</f>
        <v>27969.43</v>
      </c>
      <c r="J38" s="43">
        <f t="shared" si="23"/>
        <v>204.577712166462</v>
      </c>
      <c r="K38" s="74">
        <f t="shared" si="24"/>
        <v>-316878</v>
      </c>
      <c r="L38" s="71"/>
    </row>
    <row r="39" ht="24.95" customHeight="1" spans="1:12">
      <c r="A39" s="39">
        <v>2.6</v>
      </c>
      <c r="B39" s="40" t="s">
        <v>44</v>
      </c>
      <c r="C39" s="41">
        <v>1026000</v>
      </c>
      <c r="D39" s="237" t="s">
        <v>45</v>
      </c>
      <c r="E39" s="42">
        <v>5</v>
      </c>
      <c r="F39" s="43">
        <f t="shared" ref="F39:F44" si="25">C39/E39</f>
        <v>205200</v>
      </c>
      <c r="G39" s="41">
        <f>图书馆新馆!F44</f>
        <v>1408943</v>
      </c>
      <c r="H39" s="237" t="s">
        <v>45</v>
      </c>
      <c r="I39" s="73">
        <v>9</v>
      </c>
      <c r="J39" s="43">
        <f t="shared" si="23"/>
        <v>156549.222222222</v>
      </c>
      <c r="K39" s="74">
        <f t="shared" si="24"/>
        <v>382943</v>
      </c>
      <c r="L39" s="71"/>
    </row>
    <row r="40" ht="24.95" customHeight="1" spans="1:12">
      <c r="A40" s="38"/>
      <c r="B40" s="40"/>
      <c r="C40" s="41"/>
      <c r="D40" s="42"/>
      <c r="E40" s="42"/>
      <c r="F40" s="43"/>
      <c r="G40" s="41"/>
      <c r="H40" s="42"/>
      <c r="I40" s="73"/>
      <c r="J40" s="43"/>
      <c r="K40" s="74"/>
      <c r="L40" s="71"/>
    </row>
    <row r="41" s="2" customFormat="1" ht="24.95" customHeight="1" spans="1:12">
      <c r="A41" s="38">
        <v>3</v>
      </c>
      <c r="B41" s="32" t="s">
        <v>46</v>
      </c>
      <c r="C41" s="36">
        <f>SUM(C42:C44)</f>
        <v>3267600</v>
      </c>
      <c r="D41" s="238" t="s">
        <v>204</v>
      </c>
      <c r="E41" s="35">
        <v>693</v>
      </c>
      <c r="F41" s="37">
        <f t="shared" ref="F41:F43" si="26">C41/E41</f>
        <v>4715.15151515152</v>
      </c>
      <c r="G41" s="36">
        <f>SUM(G42:G44)</f>
        <v>0</v>
      </c>
      <c r="H41" s="35"/>
      <c r="I41" s="35"/>
      <c r="J41" s="37"/>
      <c r="K41" s="68">
        <f>G41-C41</f>
        <v>-3267600</v>
      </c>
      <c r="L41" s="88"/>
    </row>
    <row r="42" s="3" customFormat="1" ht="24.95" customHeight="1" spans="1:12">
      <c r="A42" s="39">
        <v>3.1</v>
      </c>
      <c r="B42" s="40" t="s">
        <v>47</v>
      </c>
      <c r="C42" s="41">
        <v>693000</v>
      </c>
      <c r="D42" s="237" t="s">
        <v>15</v>
      </c>
      <c r="E42" s="42">
        <v>693</v>
      </c>
      <c r="F42" s="43">
        <f t="shared" si="26"/>
        <v>1000</v>
      </c>
      <c r="G42" s="41">
        <f>图书馆新馆!F47</f>
        <v>0</v>
      </c>
      <c r="H42" s="42"/>
      <c r="I42" s="42"/>
      <c r="J42" s="43"/>
      <c r="K42" s="74">
        <f t="shared" ref="K42:K44" si="27">+G42-C42</f>
        <v>-693000</v>
      </c>
      <c r="L42" s="89"/>
    </row>
    <row r="43" s="3" customFormat="1" ht="33" spans="1:12">
      <c r="A43" s="39">
        <v>3.2</v>
      </c>
      <c r="B43" s="55" t="s">
        <v>205</v>
      </c>
      <c r="C43" s="41">
        <v>1524600</v>
      </c>
      <c r="D43" s="237" t="s">
        <v>15</v>
      </c>
      <c r="E43" s="42">
        <v>693</v>
      </c>
      <c r="F43" s="43">
        <f t="shared" si="26"/>
        <v>2200</v>
      </c>
      <c r="G43" s="41">
        <f>图书馆新馆!F48</f>
        <v>0</v>
      </c>
      <c r="H43" s="42"/>
      <c r="I43" s="42"/>
      <c r="J43" s="43"/>
      <c r="K43" s="74">
        <f t="shared" si="27"/>
        <v>-1524600</v>
      </c>
      <c r="L43" s="89"/>
    </row>
    <row r="44" s="3" customFormat="1" ht="24.95" customHeight="1" spans="1:12">
      <c r="A44" s="39">
        <v>3.3</v>
      </c>
      <c r="B44" s="40" t="s">
        <v>49</v>
      </c>
      <c r="C44" s="41">
        <v>1050000</v>
      </c>
      <c r="D44" s="237" t="s">
        <v>206</v>
      </c>
      <c r="E44" s="42">
        <v>350</v>
      </c>
      <c r="F44" s="43">
        <f t="shared" si="25"/>
        <v>3000</v>
      </c>
      <c r="G44" s="41">
        <f>图书馆新馆!F49</f>
        <v>0</v>
      </c>
      <c r="H44" s="42"/>
      <c r="I44" s="42"/>
      <c r="J44" s="43"/>
      <c r="K44" s="74">
        <f t="shared" si="27"/>
        <v>-1050000</v>
      </c>
      <c r="L44" s="89"/>
    </row>
    <row r="45" ht="24.95" customHeight="1" spans="1:12">
      <c r="A45" s="39"/>
      <c r="B45" s="40"/>
      <c r="C45" s="41"/>
      <c r="D45" s="42"/>
      <c r="E45" s="42"/>
      <c r="F45" s="43"/>
      <c r="G45" s="41"/>
      <c r="H45" s="42"/>
      <c r="I45" s="73"/>
      <c r="J45" s="43"/>
      <c r="K45" s="74"/>
      <c r="L45" s="71"/>
    </row>
    <row r="46" ht="24.95" customHeight="1" spans="1:12">
      <c r="A46" s="31" t="s">
        <v>50</v>
      </c>
      <c r="B46" s="32" t="s">
        <v>51</v>
      </c>
      <c r="C46" s="36">
        <f>C47+C54</f>
        <v>1610300</v>
      </c>
      <c r="D46" s="238" t="s">
        <v>175</v>
      </c>
      <c r="E46" s="35">
        <v>510</v>
      </c>
      <c r="F46" s="37">
        <f t="shared" ref="F46:F48" si="28">C46/E46</f>
        <v>3157.45098039216</v>
      </c>
      <c r="G46" s="36">
        <f>G47+G54</f>
        <v>2243713</v>
      </c>
      <c r="H46" s="238" t="s">
        <v>175</v>
      </c>
      <c r="I46" s="69">
        <f>图书馆新馆!H51</f>
        <v>415.42</v>
      </c>
      <c r="J46" s="37">
        <f t="shared" ref="J46:J50" si="29">G46/I46</f>
        <v>5401.0712050455</v>
      </c>
      <c r="K46" s="68">
        <f>K47+K54</f>
        <v>633413</v>
      </c>
      <c r="L46" s="71"/>
    </row>
    <row r="47" ht="24.95" customHeight="1" spans="1:13">
      <c r="A47" s="38">
        <v>1</v>
      </c>
      <c r="B47" s="32" t="s">
        <v>20</v>
      </c>
      <c r="C47" s="36">
        <f>SUM(C48:C52)</f>
        <v>1442200</v>
      </c>
      <c r="D47" s="238" t="s">
        <v>175</v>
      </c>
      <c r="E47" s="35">
        <f t="shared" ref="E47:E52" si="30">E46</f>
        <v>510</v>
      </c>
      <c r="F47" s="37">
        <f t="shared" si="28"/>
        <v>2827.8431372549</v>
      </c>
      <c r="G47" s="36">
        <f>SUM(G48:G52)</f>
        <v>2142399</v>
      </c>
      <c r="H47" s="238" t="s">
        <v>175</v>
      </c>
      <c r="I47" s="69">
        <f>图书馆新馆!H52</f>
        <v>415.42</v>
      </c>
      <c r="J47" s="37">
        <f t="shared" si="29"/>
        <v>5157.1879062154</v>
      </c>
      <c r="K47" s="68">
        <f>SUM(K48:K52)</f>
        <v>700199</v>
      </c>
      <c r="L47" s="71"/>
      <c r="M47" s="84"/>
    </row>
    <row r="48" ht="24.95" customHeight="1" spans="1:12">
      <c r="A48" s="39">
        <v>1.1</v>
      </c>
      <c r="B48" s="40" t="s">
        <v>24</v>
      </c>
      <c r="C48" s="48">
        <v>433200</v>
      </c>
      <c r="D48" s="241" t="s">
        <v>15</v>
      </c>
      <c r="E48" s="45">
        <f t="shared" si="30"/>
        <v>510</v>
      </c>
      <c r="F48" s="49">
        <f t="shared" si="28"/>
        <v>849.411764705882</v>
      </c>
      <c r="G48" s="41">
        <f>图书馆新馆!F53</f>
        <v>10824</v>
      </c>
      <c r="H48" s="237" t="s">
        <v>15</v>
      </c>
      <c r="I48" s="73">
        <f>图书馆新馆!H53</f>
        <v>415.42</v>
      </c>
      <c r="J48" s="43">
        <f t="shared" si="29"/>
        <v>26.0555582302248</v>
      </c>
      <c r="K48" s="79">
        <f>G48+G49-C48</f>
        <v>424052</v>
      </c>
      <c r="L48" s="77"/>
    </row>
    <row r="49" ht="24.95" customHeight="1" spans="1:12">
      <c r="A49" s="39">
        <v>1.2</v>
      </c>
      <c r="B49" s="40" t="s">
        <v>38</v>
      </c>
      <c r="C49" s="53"/>
      <c r="D49" s="47"/>
      <c r="E49" s="47"/>
      <c r="F49" s="54"/>
      <c r="G49" s="41">
        <f>图书馆新馆!F54</f>
        <v>846428</v>
      </c>
      <c r="H49" s="237" t="s">
        <v>15</v>
      </c>
      <c r="I49" s="73">
        <f>图书馆新馆!H54</f>
        <v>415.42</v>
      </c>
      <c r="J49" s="43">
        <f t="shared" si="29"/>
        <v>2037.52347022291</v>
      </c>
      <c r="K49" s="82"/>
      <c r="L49" s="75" t="s">
        <v>207</v>
      </c>
    </row>
    <row r="50" ht="16.5" spans="1:12">
      <c r="A50" s="39">
        <v>1.3</v>
      </c>
      <c r="B50" s="40" t="s">
        <v>25</v>
      </c>
      <c r="C50" s="41">
        <v>397500</v>
      </c>
      <c r="D50" s="237" t="s">
        <v>15</v>
      </c>
      <c r="E50" s="42">
        <f>E48</f>
        <v>510</v>
      </c>
      <c r="F50" s="43">
        <f>C50/E50</f>
        <v>779.411764705882</v>
      </c>
      <c r="G50" s="41">
        <f>图书馆新馆!F55</f>
        <v>151737</v>
      </c>
      <c r="H50" s="237" t="s">
        <v>15</v>
      </c>
      <c r="I50" s="73">
        <f>图书馆新馆!H55</f>
        <v>415.42</v>
      </c>
      <c r="J50" s="43">
        <f t="shared" si="29"/>
        <v>365.261662895383</v>
      </c>
      <c r="K50" s="74">
        <f t="shared" ref="K50:K52" si="31">+G50-C50</f>
        <v>-245763</v>
      </c>
      <c r="L50" s="90"/>
    </row>
    <row r="51" ht="24.95" customHeight="1" spans="1:13">
      <c r="A51" s="39">
        <v>1.4</v>
      </c>
      <c r="B51" s="40" t="s">
        <v>40</v>
      </c>
      <c r="C51" s="41">
        <v>356700</v>
      </c>
      <c r="D51" s="237" t="s">
        <v>15</v>
      </c>
      <c r="E51" s="42">
        <f t="shared" si="30"/>
        <v>510</v>
      </c>
      <c r="F51" s="43">
        <f t="shared" ref="F51:F52" si="32">C51/E51</f>
        <v>699.411764705882</v>
      </c>
      <c r="G51" s="41">
        <f>图书馆新馆!F56</f>
        <v>129680</v>
      </c>
      <c r="H51" s="237" t="s">
        <v>15</v>
      </c>
      <c r="I51" s="73">
        <f>图书馆新馆!H56</f>
        <v>415.42</v>
      </c>
      <c r="J51" s="43">
        <f t="shared" ref="J51:J52" si="33">G51/I51</f>
        <v>312.166000674017</v>
      </c>
      <c r="K51" s="74">
        <f t="shared" si="31"/>
        <v>-227020</v>
      </c>
      <c r="L51" s="83"/>
      <c r="M51" s="84"/>
    </row>
    <row r="52" ht="24.95" customHeight="1" spans="1:13">
      <c r="A52" s="39">
        <v>1.5</v>
      </c>
      <c r="B52" s="40" t="s">
        <v>26</v>
      </c>
      <c r="C52" s="48">
        <v>254800</v>
      </c>
      <c r="D52" s="241" t="s">
        <v>15</v>
      </c>
      <c r="E52" s="45">
        <f t="shared" si="30"/>
        <v>510</v>
      </c>
      <c r="F52" s="49">
        <f t="shared" si="32"/>
        <v>499.607843137255</v>
      </c>
      <c r="G52" s="41">
        <f>图书馆新馆!F57</f>
        <v>1003730</v>
      </c>
      <c r="H52" s="237" t="s">
        <v>15</v>
      </c>
      <c r="I52" s="73">
        <f>图书馆新馆!H57</f>
        <v>415.42</v>
      </c>
      <c r="J52" s="43">
        <f t="shared" si="33"/>
        <v>2416.18121419286</v>
      </c>
      <c r="K52" s="74">
        <f t="shared" si="31"/>
        <v>748930</v>
      </c>
      <c r="L52" s="83"/>
      <c r="M52" s="84"/>
    </row>
    <row r="53" ht="24.95" customHeight="1" spans="1:12">
      <c r="A53" s="39"/>
      <c r="B53" s="40"/>
      <c r="C53" s="41"/>
      <c r="D53" s="42"/>
      <c r="E53" s="42"/>
      <c r="F53" s="43"/>
      <c r="G53" s="41"/>
      <c r="H53" s="42"/>
      <c r="I53" s="73"/>
      <c r="J53" s="43"/>
      <c r="K53" s="74"/>
      <c r="L53" s="71"/>
    </row>
    <row r="54" ht="24.95" customHeight="1" spans="1:14">
      <c r="A54" s="38">
        <v>2</v>
      </c>
      <c r="B54" s="32" t="s">
        <v>27</v>
      </c>
      <c r="C54" s="36">
        <f>SUM(C55:C56)</f>
        <v>168100</v>
      </c>
      <c r="D54" s="238" t="s">
        <v>175</v>
      </c>
      <c r="E54" s="35">
        <f>E46</f>
        <v>510</v>
      </c>
      <c r="F54" s="37">
        <f t="shared" ref="F54:F56" si="34">C54/E54</f>
        <v>329.607843137255</v>
      </c>
      <c r="G54" s="36">
        <f>SUM(G55:G57)</f>
        <v>101314</v>
      </c>
      <c r="H54" s="238" t="s">
        <v>175</v>
      </c>
      <c r="I54" s="69">
        <f>I46</f>
        <v>415.42</v>
      </c>
      <c r="J54" s="37">
        <f t="shared" ref="J54:J56" si="35">G54/I54</f>
        <v>243.8832988301</v>
      </c>
      <c r="K54" s="68">
        <f>+G54-C54</f>
        <v>-66786</v>
      </c>
      <c r="L54" s="71"/>
      <c r="M54" s="84"/>
      <c r="N54" s="84"/>
    </row>
    <row r="55" ht="24.95" customHeight="1" spans="1:12">
      <c r="A55" s="39">
        <v>2.1</v>
      </c>
      <c r="B55" s="40" t="s">
        <v>109</v>
      </c>
      <c r="C55" s="41">
        <v>91700</v>
      </c>
      <c r="D55" s="237" t="s">
        <v>15</v>
      </c>
      <c r="E55" s="42">
        <f>E54</f>
        <v>510</v>
      </c>
      <c r="F55" s="43">
        <f t="shared" si="34"/>
        <v>179.803921568627</v>
      </c>
      <c r="G55" s="41">
        <f>图书馆新馆!F60</f>
        <v>35425</v>
      </c>
      <c r="H55" s="237" t="s">
        <v>15</v>
      </c>
      <c r="I55" s="73">
        <f>I54</f>
        <v>415.42</v>
      </c>
      <c r="J55" s="43">
        <f t="shared" si="35"/>
        <v>85.2751432285398</v>
      </c>
      <c r="K55" s="74">
        <f>+G55-C55</f>
        <v>-56275</v>
      </c>
      <c r="L55" s="71"/>
    </row>
    <row r="56" ht="24.95" customHeight="1" spans="1:12">
      <c r="A56" s="39">
        <v>2.2</v>
      </c>
      <c r="B56" s="40" t="s">
        <v>31</v>
      </c>
      <c r="C56" s="41">
        <v>76400</v>
      </c>
      <c r="D56" s="237" t="s">
        <v>15</v>
      </c>
      <c r="E56" s="42">
        <f>E54</f>
        <v>510</v>
      </c>
      <c r="F56" s="43">
        <f t="shared" si="34"/>
        <v>149.803921568627</v>
      </c>
      <c r="G56" s="41">
        <f>图书馆新馆!F61</f>
        <v>39246</v>
      </c>
      <c r="H56" s="237" t="s">
        <v>15</v>
      </c>
      <c r="I56" s="73">
        <f>I54</f>
        <v>415.42</v>
      </c>
      <c r="J56" s="43">
        <f t="shared" si="35"/>
        <v>94.4730634057099</v>
      </c>
      <c r="K56" s="74">
        <f t="shared" ref="K56:K57" si="36">+G56-C56</f>
        <v>-37154</v>
      </c>
      <c r="L56" s="71"/>
    </row>
    <row r="57" ht="24.95" customHeight="1" spans="1:12">
      <c r="A57" s="39">
        <v>2.3</v>
      </c>
      <c r="B57" s="40" t="s">
        <v>200</v>
      </c>
      <c r="C57" s="41"/>
      <c r="D57" s="42"/>
      <c r="E57" s="42"/>
      <c r="F57" s="43"/>
      <c r="G57" s="41">
        <f>图书馆新馆!F62+图书馆新馆!F63</f>
        <v>26643</v>
      </c>
      <c r="H57" s="237" t="s">
        <v>198</v>
      </c>
      <c r="I57" s="73">
        <f>I55</f>
        <v>415.42</v>
      </c>
      <c r="J57" s="43">
        <f t="shared" ref="J57" si="37">G57/I57</f>
        <v>64.13509219585</v>
      </c>
      <c r="K57" s="74">
        <f t="shared" si="36"/>
        <v>26643</v>
      </c>
      <c r="L57" s="71"/>
    </row>
    <row r="58" ht="24.95" customHeight="1" spans="1:12">
      <c r="A58" s="39"/>
      <c r="B58" s="40"/>
      <c r="C58" s="41"/>
      <c r="D58" s="42"/>
      <c r="E58" s="42"/>
      <c r="F58" s="43"/>
      <c r="G58" s="41"/>
      <c r="H58" s="42"/>
      <c r="I58" s="73"/>
      <c r="J58" s="43"/>
      <c r="K58" s="74"/>
      <c r="L58" s="71"/>
    </row>
    <row r="59" ht="24.95" customHeight="1" spans="1:12">
      <c r="A59" s="31" t="s">
        <v>52</v>
      </c>
      <c r="B59" s="32" t="s">
        <v>55</v>
      </c>
      <c r="C59" s="36">
        <f>C60+C68+C76</f>
        <v>33825800</v>
      </c>
      <c r="D59" s="238" t="s">
        <v>175</v>
      </c>
      <c r="E59" s="35">
        <v>6083</v>
      </c>
      <c r="F59" s="37">
        <f t="shared" ref="F59:F64" si="38">C59/E59</f>
        <v>5560.71017590005</v>
      </c>
      <c r="G59" s="36">
        <f>G60+G68+G76</f>
        <v>42118466</v>
      </c>
      <c r="H59" s="238" t="s">
        <v>175</v>
      </c>
      <c r="I59" s="69">
        <f>图书馆新馆!H65+图书馆新馆!H88</f>
        <v>6713.33</v>
      </c>
      <c r="J59" s="37">
        <f t="shared" ref="J59:J65" si="39">G59/I59</f>
        <v>6273.85604461571</v>
      </c>
      <c r="K59" s="68">
        <f>K60+K68+K76</f>
        <v>8292666</v>
      </c>
      <c r="L59" s="71"/>
    </row>
    <row r="60" ht="24.95" customHeight="1" spans="1:13">
      <c r="A60" s="38">
        <v>1</v>
      </c>
      <c r="B60" s="32" t="s">
        <v>20</v>
      </c>
      <c r="C60" s="36">
        <f>SUM(C61:C66)</f>
        <v>20379500</v>
      </c>
      <c r="D60" s="238" t="s">
        <v>175</v>
      </c>
      <c r="E60" s="35">
        <f>E59</f>
        <v>6083</v>
      </c>
      <c r="F60" s="37">
        <f t="shared" si="38"/>
        <v>3350.23836922571</v>
      </c>
      <c r="G60" s="36">
        <f>SUM(G61:G66)</f>
        <v>33961795</v>
      </c>
      <c r="H60" s="238" t="s">
        <v>175</v>
      </c>
      <c r="I60" s="69">
        <f>图书馆新馆!H66+图书馆新馆!H89</f>
        <v>6713.33</v>
      </c>
      <c r="J60" s="37">
        <f t="shared" si="39"/>
        <v>5058.85976110217</v>
      </c>
      <c r="K60" s="68">
        <f>SUM(K61:K66)</f>
        <v>13582295</v>
      </c>
      <c r="L60" s="71"/>
      <c r="M60" s="84"/>
    </row>
    <row r="61" ht="24.95" customHeight="1" spans="1:12">
      <c r="A61" s="39">
        <v>1.1</v>
      </c>
      <c r="B61" s="40" t="s">
        <v>24</v>
      </c>
      <c r="C61" s="41">
        <v>5170900</v>
      </c>
      <c r="D61" s="237" t="s">
        <v>15</v>
      </c>
      <c r="E61" s="42">
        <f>E60</f>
        <v>6083</v>
      </c>
      <c r="F61" s="43">
        <f t="shared" si="38"/>
        <v>850.05753739931</v>
      </c>
      <c r="G61" s="41">
        <f>图书馆新馆!F67+图书馆新馆!F90</f>
        <v>276404</v>
      </c>
      <c r="H61" s="237" t="s">
        <v>15</v>
      </c>
      <c r="I61" s="73">
        <f>图书馆新馆!H67+图书馆新馆!H90</f>
        <v>6713.33</v>
      </c>
      <c r="J61" s="43">
        <f t="shared" si="39"/>
        <v>41.1724136903742</v>
      </c>
      <c r="K61" s="74">
        <f>+G61-C61</f>
        <v>-4894496</v>
      </c>
      <c r="L61" s="77"/>
    </row>
    <row r="62" ht="24.95" customHeight="1" spans="1:12">
      <c r="A62" s="39">
        <v>1.2</v>
      </c>
      <c r="B62" s="40" t="s">
        <v>38</v>
      </c>
      <c r="C62" s="41">
        <v>3345900</v>
      </c>
      <c r="D62" s="237" t="s">
        <v>15</v>
      </c>
      <c r="E62" s="42">
        <f t="shared" ref="E62:E64" si="40">E61</f>
        <v>6083</v>
      </c>
      <c r="F62" s="43">
        <f t="shared" si="38"/>
        <v>550.041098142364</v>
      </c>
      <c r="G62" s="41">
        <f>图书馆新馆!F68+图书馆新馆!F91</f>
        <v>13913170</v>
      </c>
      <c r="H62" s="237" t="s">
        <v>15</v>
      </c>
      <c r="I62" s="73">
        <f>图书馆新馆!H68+图书馆新馆!H91</f>
        <v>6713.33</v>
      </c>
      <c r="J62" s="43">
        <f t="shared" si="39"/>
        <v>2072.46925147431</v>
      </c>
      <c r="K62" s="74">
        <f t="shared" ref="K62:K66" si="41">+G62-C62</f>
        <v>10567270</v>
      </c>
      <c r="L62" s="75" t="s">
        <v>208</v>
      </c>
    </row>
    <row r="63" ht="24.95" customHeight="1" spans="1:12">
      <c r="A63" s="39">
        <v>1.3</v>
      </c>
      <c r="B63" s="40" t="s">
        <v>25</v>
      </c>
      <c r="C63" s="41">
        <v>4562600</v>
      </c>
      <c r="D63" s="237" t="s">
        <v>15</v>
      </c>
      <c r="E63" s="42">
        <f t="shared" si="40"/>
        <v>6083</v>
      </c>
      <c r="F63" s="43">
        <f t="shared" si="38"/>
        <v>750.05753739931</v>
      </c>
      <c r="G63" s="41">
        <f>图书馆新馆!F69+图书馆新馆!F92</f>
        <v>4521812</v>
      </c>
      <c r="H63" s="237" t="s">
        <v>15</v>
      </c>
      <c r="I63" s="73">
        <f>图书馆新馆!H69+图书馆新馆!H92</f>
        <v>6713.33</v>
      </c>
      <c r="J63" s="43">
        <f t="shared" si="39"/>
        <v>673.557236125738</v>
      </c>
      <c r="K63" s="74">
        <f t="shared" si="41"/>
        <v>-40788</v>
      </c>
      <c r="L63" s="77"/>
    </row>
    <row r="64" ht="24.95" customHeight="1" spans="1:12">
      <c r="A64" s="39">
        <v>1.4</v>
      </c>
      <c r="B64" s="40" t="s">
        <v>26</v>
      </c>
      <c r="C64" s="48">
        <v>3041700</v>
      </c>
      <c r="D64" s="241" t="s">
        <v>15</v>
      </c>
      <c r="E64" s="45">
        <f t="shared" si="40"/>
        <v>6083</v>
      </c>
      <c r="F64" s="49">
        <f t="shared" si="38"/>
        <v>500.032878513891</v>
      </c>
      <c r="G64" s="41">
        <f>图书馆新馆!F70+图书馆新馆!F93</f>
        <v>2976230</v>
      </c>
      <c r="H64" s="237" t="s">
        <v>15</v>
      </c>
      <c r="I64" s="73">
        <f>图书馆新馆!H70+图书馆新馆!H93</f>
        <v>3857.71</v>
      </c>
      <c r="J64" s="43">
        <f t="shared" si="39"/>
        <v>771.501745854406</v>
      </c>
      <c r="K64" s="79">
        <f>G64+G65-C64</f>
        <v>6216894</v>
      </c>
      <c r="L64" s="77"/>
    </row>
    <row r="65" ht="24.95" customHeight="1" spans="1:12">
      <c r="A65" s="39">
        <v>1.5</v>
      </c>
      <c r="B65" s="40" t="s">
        <v>39</v>
      </c>
      <c r="C65" s="53"/>
      <c r="D65" s="47"/>
      <c r="E65" s="47"/>
      <c r="F65" s="54"/>
      <c r="G65" s="41">
        <f>图书馆新馆!F71</f>
        <v>6282364</v>
      </c>
      <c r="H65" s="237" t="s">
        <v>15</v>
      </c>
      <c r="I65" s="73">
        <f>图书馆新馆!H71</f>
        <v>2855.62</v>
      </c>
      <c r="J65" s="43">
        <f t="shared" si="39"/>
        <v>2200</v>
      </c>
      <c r="K65" s="82"/>
      <c r="L65" s="77"/>
    </row>
    <row r="66" ht="24.95" customHeight="1" spans="1:12">
      <c r="A66" s="39">
        <v>1.6</v>
      </c>
      <c r="B66" s="40" t="s">
        <v>40</v>
      </c>
      <c r="C66" s="41">
        <v>4258400</v>
      </c>
      <c r="D66" s="237" t="s">
        <v>15</v>
      </c>
      <c r="E66" s="42">
        <f>E64</f>
        <v>6083</v>
      </c>
      <c r="F66" s="43">
        <f t="shared" ref="F66" si="42">C66/E66</f>
        <v>700.049317770837</v>
      </c>
      <c r="G66" s="41">
        <f>图书馆新馆!F72+图书馆新馆!F94</f>
        <v>5991815</v>
      </c>
      <c r="H66" s="237" t="s">
        <v>15</v>
      </c>
      <c r="I66" s="73">
        <f>图书馆新馆!H72+图书馆新馆!H94</f>
        <v>6713.33</v>
      </c>
      <c r="J66" s="43">
        <f t="shared" ref="J66" si="43">G66/I66</f>
        <v>892.525021114708</v>
      </c>
      <c r="K66" s="74">
        <f t="shared" si="41"/>
        <v>1733415</v>
      </c>
      <c r="L66" s="77"/>
    </row>
    <row r="67" ht="24.95" customHeight="1" spans="1:12">
      <c r="A67" s="39"/>
      <c r="B67" s="40"/>
      <c r="C67" s="41"/>
      <c r="D67" s="42"/>
      <c r="E67" s="42"/>
      <c r="F67" s="43"/>
      <c r="G67" s="41"/>
      <c r="H67" s="42"/>
      <c r="I67" s="73"/>
      <c r="J67" s="43"/>
      <c r="K67" s="74"/>
      <c r="L67" s="71"/>
    </row>
    <row r="68" ht="24.95" customHeight="1" spans="1:14">
      <c r="A68" s="38">
        <v>2</v>
      </c>
      <c r="B68" s="32" t="s">
        <v>27</v>
      </c>
      <c r="C68" s="36">
        <f>SUM(C69:C74)</f>
        <v>9575200</v>
      </c>
      <c r="D68" s="238" t="s">
        <v>175</v>
      </c>
      <c r="E68" s="35">
        <f>E59</f>
        <v>6083</v>
      </c>
      <c r="F68" s="37">
        <f t="shared" ref="F68:F72" si="44">C68/E68</f>
        <v>1574.09173105376</v>
      </c>
      <c r="G68" s="36">
        <f>SUM(G69:G74)</f>
        <v>6626671</v>
      </c>
      <c r="H68" s="238" t="s">
        <v>175</v>
      </c>
      <c r="I68" s="69">
        <f>I59</f>
        <v>6713.33</v>
      </c>
      <c r="J68" s="37">
        <f t="shared" ref="J68:J72" si="45">G68/I68</f>
        <v>987.091503024579</v>
      </c>
      <c r="K68" s="68">
        <f>+G68-C68</f>
        <v>-2948529</v>
      </c>
      <c r="L68" s="71"/>
      <c r="M68" s="84"/>
      <c r="N68" s="84"/>
    </row>
    <row r="69" ht="24.75" customHeight="1" spans="1:12">
      <c r="A69" s="39">
        <v>2.1</v>
      </c>
      <c r="B69" s="40" t="s">
        <v>28</v>
      </c>
      <c r="C69" s="41">
        <v>1338400</v>
      </c>
      <c r="D69" s="237" t="s">
        <v>15</v>
      </c>
      <c r="E69" s="42">
        <f>E68</f>
        <v>6083</v>
      </c>
      <c r="F69" s="43">
        <f t="shared" si="44"/>
        <v>220.023014959724</v>
      </c>
      <c r="G69" s="41">
        <f>图书馆新馆!F75+图书馆新馆!F97</f>
        <v>499634</v>
      </c>
      <c r="H69" s="237" t="s">
        <v>15</v>
      </c>
      <c r="I69" s="73">
        <f>I68</f>
        <v>6713.33</v>
      </c>
      <c r="J69" s="43">
        <f t="shared" si="45"/>
        <v>74.4241680358332</v>
      </c>
      <c r="K69" s="74">
        <f>+G69-C69</f>
        <v>-838766</v>
      </c>
      <c r="L69" s="71"/>
    </row>
    <row r="70" ht="24.75" customHeight="1" spans="1:12">
      <c r="A70" s="39">
        <v>2.2</v>
      </c>
      <c r="B70" s="40" t="s">
        <v>29</v>
      </c>
      <c r="C70" s="41">
        <v>1825000</v>
      </c>
      <c r="D70" s="237" t="s">
        <v>15</v>
      </c>
      <c r="E70" s="42">
        <f>E68</f>
        <v>6083</v>
      </c>
      <c r="F70" s="43">
        <f t="shared" si="44"/>
        <v>300.016439256946</v>
      </c>
      <c r="G70" s="41">
        <f>图书馆新馆!F76+图书馆新馆!F98</f>
        <v>879125</v>
      </c>
      <c r="H70" s="237" t="s">
        <v>15</v>
      </c>
      <c r="I70" s="73">
        <f>I68</f>
        <v>6713.33</v>
      </c>
      <c r="J70" s="43">
        <f t="shared" si="45"/>
        <v>130.952150423113</v>
      </c>
      <c r="K70" s="74">
        <f t="shared" ref="K70:K74" si="46">+G70-C70</f>
        <v>-945875</v>
      </c>
      <c r="L70" s="71"/>
    </row>
    <row r="71" ht="24.75" customHeight="1" spans="1:12">
      <c r="A71" s="39">
        <v>2.3</v>
      </c>
      <c r="B71" s="40" t="s">
        <v>41</v>
      </c>
      <c r="C71" s="41">
        <v>3041700</v>
      </c>
      <c r="D71" s="237" t="s">
        <v>15</v>
      </c>
      <c r="E71" s="42">
        <f>E73</f>
        <v>6083</v>
      </c>
      <c r="F71" s="43">
        <f t="shared" si="44"/>
        <v>500.032878513891</v>
      </c>
      <c r="G71" s="41">
        <f>图书馆新馆!F77+图书馆新馆!F99</f>
        <v>2298995</v>
      </c>
      <c r="H71" s="237" t="s">
        <v>15</v>
      </c>
      <c r="I71" s="73">
        <f>I73</f>
        <v>6713.33</v>
      </c>
      <c r="J71" s="43">
        <f t="shared" si="45"/>
        <v>342.452255438061</v>
      </c>
      <c r="K71" s="74">
        <f t="shared" si="46"/>
        <v>-742705</v>
      </c>
      <c r="L71" s="71"/>
    </row>
    <row r="72" ht="24.75" customHeight="1" spans="1:12">
      <c r="A72" s="39">
        <v>2.4</v>
      </c>
      <c r="B72" s="40" t="s">
        <v>31</v>
      </c>
      <c r="C72" s="41">
        <v>1703400</v>
      </c>
      <c r="D72" s="237" t="s">
        <v>15</v>
      </c>
      <c r="E72" s="42">
        <f>E68</f>
        <v>6083</v>
      </c>
      <c r="F72" s="43">
        <f t="shared" si="44"/>
        <v>280.026302811113</v>
      </c>
      <c r="G72" s="41">
        <f>图书馆新馆!F78+图书馆新馆!F100</f>
        <v>1673843</v>
      </c>
      <c r="H72" s="237" t="s">
        <v>15</v>
      </c>
      <c r="I72" s="73">
        <f>I68</f>
        <v>6713.33</v>
      </c>
      <c r="J72" s="43">
        <f t="shared" si="45"/>
        <v>249.331255874506</v>
      </c>
      <c r="K72" s="74">
        <f t="shared" si="46"/>
        <v>-29557</v>
      </c>
      <c r="L72" s="71"/>
    </row>
    <row r="73" ht="24.75" customHeight="1" spans="1:12">
      <c r="A73" s="39">
        <v>2.5</v>
      </c>
      <c r="B73" s="40" t="s">
        <v>200</v>
      </c>
      <c r="C73" s="41">
        <v>1338400</v>
      </c>
      <c r="D73" s="237" t="s">
        <v>15</v>
      </c>
      <c r="E73" s="42">
        <f>E68</f>
        <v>6083</v>
      </c>
      <c r="F73" s="43">
        <f t="shared" ref="F73:F79" si="47">C73/E73</f>
        <v>220.023014959724</v>
      </c>
      <c r="G73" s="41">
        <f>图书馆新馆!F79+图书馆新馆!F80+图书馆新馆!F101+图书馆新馆!F102</f>
        <v>1122756</v>
      </c>
      <c r="H73" s="237" t="s">
        <v>15</v>
      </c>
      <c r="I73" s="73">
        <f>I68</f>
        <v>6713.33</v>
      </c>
      <c r="J73" s="43">
        <f t="shared" ref="J73:J79" si="48">G73/I73</f>
        <v>167.242784132465</v>
      </c>
      <c r="K73" s="74">
        <f t="shared" si="46"/>
        <v>-215644</v>
      </c>
      <c r="L73" s="71"/>
    </row>
    <row r="74" ht="24.75" customHeight="1" spans="1:12">
      <c r="A74" s="39">
        <v>2.6</v>
      </c>
      <c r="B74" s="40" t="s">
        <v>44</v>
      </c>
      <c r="C74" s="41">
        <v>328300</v>
      </c>
      <c r="D74" s="237" t="s">
        <v>45</v>
      </c>
      <c r="E74" s="42">
        <v>2</v>
      </c>
      <c r="F74" s="43">
        <f t="shared" si="47"/>
        <v>164150</v>
      </c>
      <c r="G74" s="41">
        <f>图书馆新馆!F81</f>
        <v>152318</v>
      </c>
      <c r="H74" s="237" t="s">
        <v>45</v>
      </c>
      <c r="I74" s="73">
        <v>1</v>
      </c>
      <c r="J74" s="43">
        <f t="shared" si="48"/>
        <v>152318</v>
      </c>
      <c r="K74" s="74">
        <f t="shared" si="46"/>
        <v>-175982</v>
      </c>
      <c r="L74" s="71"/>
    </row>
    <row r="75" ht="24.75" customHeight="1" spans="1:12">
      <c r="A75" s="39"/>
      <c r="B75" s="40"/>
      <c r="C75" s="41"/>
      <c r="D75" s="42"/>
      <c r="E75" s="42"/>
      <c r="F75" s="43"/>
      <c r="G75" s="41"/>
      <c r="H75" s="42"/>
      <c r="I75" s="73"/>
      <c r="J75" s="43"/>
      <c r="K75" s="74"/>
      <c r="L75" s="71"/>
    </row>
    <row r="76" ht="24.75" customHeight="1" spans="1:12">
      <c r="A76" s="38">
        <v>3</v>
      </c>
      <c r="B76" s="32" t="s">
        <v>46</v>
      </c>
      <c r="C76" s="36">
        <f>SUM(C77:C79)</f>
        <v>3871100</v>
      </c>
      <c r="D76" s="238" t="s">
        <v>204</v>
      </c>
      <c r="E76" s="35">
        <v>741</v>
      </c>
      <c r="F76" s="37">
        <f t="shared" ref="F76" si="49">C76/E76</f>
        <v>5224.15654520918</v>
      </c>
      <c r="G76" s="36">
        <f>SUM(G77:G79)</f>
        <v>1530000</v>
      </c>
      <c r="H76" s="238" t="s">
        <v>204</v>
      </c>
      <c r="I76" s="35">
        <v>741</v>
      </c>
      <c r="J76" s="37">
        <f t="shared" ref="J76" si="50">G76/I76</f>
        <v>2064.77732793522</v>
      </c>
      <c r="K76" s="68">
        <f>G76-C76</f>
        <v>-2341100</v>
      </c>
      <c r="L76" s="71"/>
    </row>
    <row r="77" ht="24.75" customHeight="1" spans="1:12">
      <c r="A77" s="39">
        <v>3.1</v>
      </c>
      <c r="B77" s="40" t="s">
        <v>47</v>
      </c>
      <c r="C77" s="41">
        <v>740900</v>
      </c>
      <c r="D77" s="237" t="s">
        <v>15</v>
      </c>
      <c r="E77" s="42">
        <v>741</v>
      </c>
      <c r="F77" s="43">
        <f t="shared" si="47"/>
        <v>999.865047233468</v>
      </c>
      <c r="G77" s="41">
        <f>图书馆新馆!F84</f>
        <v>0</v>
      </c>
      <c r="H77" s="42"/>
      <c r="I77" s="42"/>
      <c r="J77" s="43"/>
      <c r="K77" s="74">
        <f t="shared" ref="K77:K79" si="51">+G77-C77</f>
        <v>-740900</v>
      </c>
      <c r="L77" s="71"/>
    </row>
    <row r="78" ht="33" spans="1:12">
      <c r="A78" s="39">
        <v>3.2</v>
      </c>
      <c r="B78" s="55" t="s">
        <v>209</v>
      </c>
      <c r="C78" s="41">
        <v>1630200</v>
      </c>
      <c r="D78" s="237" t="s">
        <v>15</v>
      </c>
      <c r="E78" s="42">
        <v>741</v>
      </c>
      <c r="F78" s="43">
        <f t="shared" si="47"/>
        <v>2200</v>
      </c>
      <c r="G78" s="41">
        <f>图书馆新馆!F85</f>
        <v>0</v>
      </c>
      <c r="H78" s="42"/>
      <c r="I78" s="42"/>
      <c r="J78" s="43"/>
      <c r="K78" s="74">
        <f t="shared" si="51"/>
        <v>-1630200</v>
      </c>
      <c r="L78" s="71"/>
    </row>
    <row r="79" ht="24.75" customHeight="1" spans="1:12">
      <c r="A79" s="39">
        <v>3.3</v>
      </c>
      <c r="B79" s="40" t="s">
        <v>49</v>
      </c>
      <c r="C79" s="41">
        <v>1500000</v>
      </c>
      <c r="D79" s="237" t="s">
        <v>206</v>
      </c>
      <c r="E79" s="42">
        <v>500</v>
      </c>
      <c r="F79" s="43">
        <f t="shared" si="47"/>
        <v>3000</v>
      </c>
      <c r="G79" s="41">
        <f>图书馆新馆!F86</f>
        <v>1530000</v>
      </c>
      <c r="H79" s="237" t="s">
        <v>206</v>
      </c>
      <c r="I79" s="42">
        <f>图书馆新馆!H86</f>
        <v>900</v>
      </c>
      <c r="J79" s="43">
        <f t="shared" si="48"/>
        <v>1700</v>
      </c>
      <c r="K79" s="74">
        <f t="shared" si="51"/>
        <v>30000</v>
      </c>
      <c r="L79" s="71"/>
    </row>
    <row r="80" ht="24.95" customHeight="1" spans="1:12">
      <c r="A80" s="39"/>
      <c r="B80" s="40"/>
      <c r="C80" s="41"/>
      <c r="D80" s="42"/>
      <c r="E80" s="42"/>
      <c r="F80" s="43"/>
      <c r="G80" s="41"/>
      <c r="H80" s="42"/>
      <c r="I80" s="73"/>
      <c r="J80" s="43"/>
      <c r="K80" s="74"/>
      <c r="L80" s="71"/>
    </row>
    <row r="81" ht="24.95" customHeight="1" spans="1:12">
      <c r="A81" s="31" t="s">
        <v>54</v>
      </c>
      <c r="B81" s="32" t="s">
        <v>57</v>
      </c>
      <c r="C81" s="36">
        <f>C82+C92+C100</f>
        <v>35444400</v>
      </c>
      <c r="D81" s="238" t="s">
        <v>175</v>
      </c>
      <c r="E81" s="35">
        <v>3947</v>
      </c>
      <c r="F81" s="37">
        <f t="shared" ref="F81:F88" si="52">C81/E81</f>
        <v>8980.08614137319</v>
      </c>
      <c r="G81" s="36">
        <f>G82+G92+G100</f>
        <v>61490753</v>
      </c>
      <c r="H81" s="238" t="s">
        <v>175</v>
      </c>
      <c r="I81" s="69">
        <f>图书馆新馆!H104</f>
        <v>6308.54</v>
      </c>
      <c r="J81" s="37">
        <f t="shared" ref="J81:J89" si="53">G81/I81</f>
        <v>9747.22408037359</v>
      </c>
      <c r="K81" s="68">
        <f>K82+K92+K100</f>
        <v>26046353</v>
      </c>
      <c r="L81" s="71"/>
    </row>
    <row r="82" ht="24.95" customHeight="1" spans="1:13">
      <c r="A82" s="38">
        <v>1</v>
      </c>
      <c r="B82" s="32" t="s">
        <v>20</v>
      </c>
      <c r="C82" s="36">
        <f>SUM(C84:C90)</f>
        <v>14761900</v>
      </c>
      <c r="D82" s="238" t="s">
        <v>175</v>
      </c>
      <c r="E82" s="35">
        <f>E81</f>
        <v>3947</v>
      </c>
      <c r="F82" s="37">
        <f t="shared" si="52"/>
        <v>3740.0304028376</v>
      </c>
      <c r="G82" s="36">
        <f>SUM(G83:G90)</f>
        <v>43109167</v>
      </c>
      <c r="H82" s="238" t="s">
        <v>175</v>
      </c>
      <c r="I82" s="69">
        <f>图书馆新馆!H105</f>
        <v>6308.54</v>
      </c>
      <c r="J82" s="37">
        <f t="shared" si="53"/>
        <v>6833.46178355055</v>
      </c>
      <c r="K82" s="68">
        <f>SUM(K83:K90)</f>
        <v>28347267</v>
      </c>
      <c r="L82" s="94" t="s">
        <v>210</v>
      </c>
      <c r="M82" s="84"/>
    </row>
    <row r="83" ht="24.95" customHeight="1" spans="1:13">
      <c r="A83" s="39">
        <v>1.1</v>
      </c>
      <c r="B83" s="40" t="s">
        <v>21</v>
      </c>
      <c r="C83" s="41"/>
      <c r="D83" s="42"/>
      <c r="E83" s="42"/>
      <c r="F83" s="43"/>
      <c r="G83" s="41">
        <f>图书馆新馆!F106</f>
        <v>985000</v>
      </c>
      <c r="H83" s="237" t="s">
        <v>22</v>
      </c>
      <c r="I83" s="73">
        <v>197</v>
      </c>
      <c r="J83" s="43">
        <f t="shared" si="53"/>
        <v>5000</v>
      </c>
      <c r="K83" s="74">
        <f>+G83-C83</f>
        <v>985000</v>
      </c>
      <c r="L83" s="71"/>
      <c r="M83" s="84"/>
    </row>
    <row r="84" ht="24.95" customHeight="1" spans="1:12">
      <c r="A84" s="39">
        <v>1.2</v>
      </c>
      <c r="B84" s="40" t="s">
        <v>23</v>
      </c>
      <c r="C84" s="41">
        <v>1026200</v>
      </c>
      <c r="D84" s="237" t="s">
        <v>15</v>
      </c>
      <c r="E84" s="42">
        <f>E82</f>
        <v>3947</v>
      </c>
      <c r="F84" s="43">
        <f t="shared" si="52"/>
        <v>259.9949328604</v>
      </c>
      <c r="G84" s="41">
        <f>图书馆新馆!F107</f>
        <v>531605</v>
      </c>
      <c r="H84" s="237" t="s">
        <v>15</v>
      </c>
      <c r="I84" s="73">
        <f>图书馆新馆!H107</f>
        <v>6308.54</v>
      </c>
      <c r="J84" s="43">
        <f t="shared" si="53"/>
        <v>84.2675167312881</v>
      </c>
      <c r="K84" s="74">
        <f t="shared" ref="K84:K87" si="54">+G84-C84</f>
        <v>-494595</v>
      </c>
      <c r="L84" s="77"/>
    </row>
    <row r="85" ht="24.95" customHeight="1" spans="1:12">
      <c r="A85" s="39">
        <v>1.3</v>
      </c>
      <c r="B85" s="40" t="s">
        <v>24</v>
      </c>
      <c r="C85" s="41">
        <v>3078700</v>
      </c>
      <c r="D85" s="237" t="s">
        <v>15</v>
      </c>
      <c r="E85" s="42">
        <f>E84</f>
        <v>3947</v>
      </c>
      <c r="F85" s="43">
        <f t="shared" si="52"/>
        <v>780.010134279199</v>
      </c>
      <c r="G85" s="41">
        <f>图书馆新馆!F108</f>
        <v>7543659</v>
      </c>
      <c r="H85" s="237" t="s">
        <v>15</v>
      </c>
      <c r="I85" s="73">
        <f>图书馆新馆!H108</f>
        <v>6308.54</v>
      </c>
      <c r="J85" s="43">
        <f t="shared" si="53"/>
        <v>1195.78523715471</v>
      </c>
      <c r="K85" s="74">
        <f t="shared" si="54"/>
        <v>4464959</v>
      </c>
      <c r="L85" s="77"/>
    </row>
    <row r="86" ht="24.95" customHeight="1" spans="1:12">
      <c r="A86" s="39">
        <v>1.4</v>
      </c>
      <c r="B86" s="40" t="s">
        <v>38</v>
      </c>
      <c r="C86" s="41">
        <v>2170900</v>
      </c>
      <c r="D86" s="237" t="s">
        <v>15</v>
      </c>
      <c r="E86" s="42">
        <f t="shared" ref="E86:E88" si="55">E85</f>
        <v>3947</v>
      </c>
      <c r="F86" s="43">
        <f t="shared" si="52"/>
        <v>550.012667848999</v>
      </c>
      <c r="G86" s="41">
        <f>图书馆新馆!F109</f>
        <v>14621954</v>
      </c>
      <c r="H86" s="237" t="s">
        <v>15</v>
      </c>
      <c r="I86" s="73">
        <f>图书馆新馆!H109</f>
        <v>6308.54</v>
      </c>
      <c r="J86" s="43">
        <f t="shared" si="53"/>
        <v>2317.80316840347</v>
      </c>
      <c r="K86" s="74">
        <f t="shared" si="54"/>
        <v>12451054</v>
      </c>
      <c r="L86" s="75" t="s">
        <v>211</v>
      </c>
    </row>
    <row r="87" ht="24.95" customHeight="1" spans="1:12">
      <c r="A87" s="39">
        <v>1.5</v>
      </c>
      <c r="B87" s="40" t="s">
        <v>25</v>
      </c>
      <c r="C87" s="41">
        <v>2565600</v>
      </c>
      <c r="D87" s="237" t="s">
        <v>15</v>
      </c>
      <c r="E87" s="42">
        <f t="shared" si="55"/>
        <v>3947</v>
      </c>
      <c r="F87" s="43">
        <f t="shared" si="52"/>
        <v>650.012667848999</v>
      </c>
      <c r="G87" s="41">
        <f>图书馆新馆!F110</f>
        <v>4608832</v>
      </c>
      <c r="H87" s="237" t="s">
        <v>15</v>
      </c>
      <c r="I87" s="73">
        <f>图书馆新馆!H110</f>
        <v>6308.54</v>
      </c>
      <c r="J87" s="43">
        <f t="shared" si="53"/>
        <v>730.570306283229</v>
      </c>
      <c r="K87" s="74">
        <f t="shared" si="54"/>
        <v>2043232</v>
      </c>
      <c r="L87" s="77"/>
    </row>
    <row r="88" ht="24.95" customHeight="1" spans="1:12">
      <c r="A88" s="39">
        <v>1.6</v>
      </c>
      <c r="B88" s="40" t="s">
        <v>26</v>
      </c>
      <c r="C88" s="48">
        <v>3157600</v>
      </c>
      <c r="D88" s="241" t="s">
        <v>15</v>
      </c>
      <c r="E88" s="45">
        <f t="shared" si="55"/>
        <v>3947</v>
      </c>
      <c r="F88" s="49">
        <f t="shared" si="52"/>
        <v>800</v>
      </c>
      <c r="G88" s="41">
        <f>图书馆新馆!F111</f>
        <v>2898868</v>
      </c>
      <c r="H88" s="237" t="s">
        <v>15</v>
      </c>
      <c r="I88" s="73">
        <f>图书馆新馆!H111</f>
        <v>4212.15</v>
      </c>
      <c r="J88" s="43">
        <f t="shared" si="53"/>
        <v>688.215756798785</v>
      </c>
      <c r="K88" s="79">
        <f>G88+G89-C88</f>
        <v>5611160</v>
      </c>
      <c r="L88" s="71"/>
    </row>
    <row r="89" ht="24.95" customHeight="1" spans="1:12">
      <c r="A89" s="39">
        <v>1.7</v>
      </c>
      <c r="B89" s="40" t="s">
        <v>39</v>
      </c>
      <c r="C89" s="53"/>
      <c r="D89" s="47"/>
      <c r="E89" s="47"/>
      <c r="F89" s="54"/>
      <c r="G89" s="41">
        <f>图书馆新馆!F112</f>
        <v>5869892</v>
      </c>
      <c r="H89" s="237" t="s">
        <v>15</v>
      </c>
      <c r="I89" s="73">
        <f>图书馆新馆!H112</f>
        <v>2096.39</v>
      </c>
      <c r="J89" s="43">
        <f t="shared" si="53"/>
        <v>2800</v>
      </c>
      <c r="K89" s="82"/>
      <c r="L89" s="71"/>
    </row>
    <row r="90" ht="24.95" customHeight="1" spans="1:12">
      <c r="A90" s="39">
        <v>1.8</v>
      </c>
      <c r="B90" s="40" t="s">
        <v>40</v>
      </c>
      <c r="C90" s="41">
        <v>2762900</v>
      </c>
      <c r="D90" s="237" t="s">
        <v>15</v>
      </c>
      <c r="E90" s="42">
        <f>E88</f>
        <v>3947</v>
      </c>
      <c r="F90" s="43">
        <f t="shared" ref="F90" si="56">C90/E90</f>
        <v>700</v>
      </c>
      <c r="G90" s="41">
        <f>图书馆新馆!F113</f>
        <v>6049357</v>
      </c>
      <c r="H90" s="237" t="s">
        <v>15</v>
      </c>
      <c r="I90" s="73">
        <f>图书馆新馆!H113</f>
        <v>5386.97</v>
      </c>
      <c r="J90" s="43">
        <f t="shared" ref="J90" si="57">G90/I90</f>
        <v>1122.96095950042</v>
      </c>
      <c r="K90" s="74">
        <f t="shared" ref="K90" si="58">+G90-C90</f>
        <v>3286457</v>
      </c>
      <c r="L90" s="77"/>
    </row>
    <row r="91" ht="24.95" customHeight="1" spans="1:12">
      <c r="A91" s="39"/>
      <c r="B91" s="40"/>
      <c r="C91" s="41"/>
      <c r="D91" s="42"/>
      <c r="E91" s="42"/>
      <c r="F91" s="43"/>
      <c r="G91" s="41"/>
      <c r="H91" s="42"/>
      <c r="I91" s="73"/>
      <c r="J91" s="43"/>
      <c r="K91" s="74"/>
      <c r="L91" s="71"/>
    </row>
    <row r="92" ht="24.95" customHeight="1" spans="1:14">
      <c r="A92" s="38">
        <v>2</v>
      </c>
      <c r="B92" s="32" t="s">
        <v>27</v>
      </c>
      <c r="C92" s="36">
        <f>SUM(C93:C98)</f>
        <v>6552100</v>
      </c>
      <c r="D92" s="238" t="s">
        <v>175</v>
      </c>
      <c r="E92" s="35">
        <f>E81</f>
        <v>3947</v>
      </c>
      <c r="F92" s="37">
        <f t="shared" ref="F92:F96" si="59">C92/E92</f>
        <v>1660.0202685584</v>
      </c>
      <c r="G92" s="36">
        <f>SUM(G93:G98)</f>
        <v>8343286</v>
      </c>
      <c r="H92" s="238" t="s">
        <v>175</v>
      </c>
      <c r="I92" s="69">
        <f>I81</f>
        <v>6308.54</v>
      </c>
      <c r="J92" s="37">
        <f t="shared" ref="J92:J96" si="60">G92/I92</f>
        <v>1322.53833692106</v>
      </c>
      <c r="K92" s="68">
        <f>+G92-C92</f>
        <v>1791186</v>
      </c>
      <c r="L92" s="71"/>
      <c r="M92" s="84"/>
      <c r="N92" s="84"/>
    </row>
    <row r="93" ht="24.75" customHeight="1" spans="1:12">
      <c r="A93" s="39">
        <v>2.1</v>
      </c>
      <c r="B93" s="40" t="s">
        <v>28</v>
      </c>
      <c r="C93" s="41">
        <v>434200</v>
      </c>
      <c r="D93" s="237" t="s">
        <v>15</v>
      </c>
      <c r="E93" s="42">
        <f>E92</f>
        <v>3947</v>
      </c>
      <c r="F93" s="43">
        <f t="shared" si="59"/>
        <v>110.0076007094</v>
      </c>
      <c r="G93" s="41">
        <f>图书馆新馆!F117+图书馆新馆!F124</f>
        <v>537766</v>
      </c>
      <c r="H93" s="237" t="s">
        <v>15</v>
      </c>
      <c r="I93" s="73">
        <f>I92</f>
        <v>6308.54</v>
      </c>
      <c r="J93" s="43">
        <f t="shared" si="60"/>
        <v>85.2441293865142</v>
      </c>
      <c r="K93" s="74">
        <f>+G93-C93</f>
        <v>103566</v>
      </c>
      <c r="L93" s="71"/>
    </row>
    <row r="94" ht="24.75" customHeight="1" spans="1:12">
      <c r="A94" s="39">
        <v>2.2</v>
      </c>
      <c r="B94" s="40" t="s">
        <v>29</v>
      </c>
      <c r="C94" s="41">
        <v>789400</v>
      </c>
      <c r="D94" s="237" t="s">
        <v>15</v>
      </c>
      <c r="E94" s="42">
        <f>E92</f>
        <v>3947</v>
      </c>
      <c r="F94" s="43">
        <f t="shared" si="59"/>
        <v>200</v>
      </c>
      <c r="G94" s="41">
        <f>图书馆新馆!F118+图书馆新馆!F125</f>
        <v>909915</v>
      </c>
      <c r="H94" s="237" t="s">
        <v>15</v>
      </c>
      <c r="I94" s="73">
        <f>I92</f>
        <v>6308.54</v>
      </c>
      <c r="J94" s="43">
        <f t="shared" si="60"/>
        <v>144.235433238118</v>
      </c>
      <c r="K94" s="74">
        <f t="shared" ref="K94:K98" si="61">+G94-C94</f>
        <v>120515</v>
      </c>
      <c r="L94" s="71"/>
    </row>
    <row r="95" ht="24.75" customHeight="1" spans="1:12">
      <c r="A95" s="39">
        <v>2.3</v>
      </c>
      <c r="B95" s="40" t="s">
        <v>41</v>
      </c>
      <c r="C95" s="41">
        <v>1973500</v>
      </c>
      <c r="D95" s="237" t="s">
        <v>15</v>
      </c>
      <c r="E95" s="42">
        <f>E97</f>
        <v>3947</v>
      </c>
      <c r="F95" s="43">
        <f t="shared" si="59"/>
        <v>500</v>
      </c>
      <c r="G95" s="41">
        <f>图书馆新馆!F119+图书馆新馆!F126</f>
        <v>3957593</v>
      </c>
      <c r="H95" s="237" t="s">
        <v>15</v>
      </c>
      <c r="I95" s="73">
        <f>I94</f>
        <v>6308.54</v>
      </c>
      <c r="J95" s="43">
        <f t="shared" si="60"/>
        <v>627.338972250315</v>
      </c>
      <c r="K95" s="74">
        <f t="shared" si="61"/>
        <v>1984093</v>
      </c>
      <c r="L95" s="71"/>
    </row>
    <row r="96" ht="24.75" customHeight="1" spans="1:12">
      <c r="A96" s="39">
        <v>2.4</v>
      </c>
      <c r="B96" s="40" t="s">
        <v>31</v>
      </c>
      <c r="C96" s="41">
        <v>710500</v>
      </c>
      <c r="D96" s="237" t="s">
        <v>15</v>
      </c>
      <c r="E96" s="42">
        <f>E92</f>
        <v>3947</v>
      </c>
      <c r="F96" s="43">
        <f t="shared" si="59"/>
        <v>180.010134279199</v>
      </c>
      <c r="G96" s="41">
        <f>图书馆新馆!F120+图书馆新馆!F127</f>
        <v>1606976</v>
      </c>
      <c r="H96" s="237" t="s">
        <v>15</v>
      </c>
      <c r="I96" s="73">
        <f>I92</f>
        <v>6308.54</v>
      </c>
      <c r="J96" s="43">
        <f t="shared" si="60"/>
        <v>254.730254543841</v>
      </c>
      <c r="K96" s="74">
        <f t="shared" si="61"/>
        <v>896476</v>
      </c>
      <c r="L96" s="71"/>
    </row>
    <row r="97" ht="24.75" customHeight="1" spans="1:12">
      <c r="A97" s="39">
        <v>2.5</v>
      </c>
      <c r="B97" s="40" t="s">
        <v>200</v>
      </c>
      <c r="C97" s="41">
        <v>1776200</v>
      </c>
      <c r="D97" s="237" t="s">
        <v>15</v>
      </c>
      <c r="E97" s="42">
        <f>E92</f>
        <v>3947</v>
      </c>
      <c r="F97" s="43">
        <f t="shared" ref="F97:F103" si="62">C97/E97</f>
        <v>450.012667848999</v>
      </c>
      <c r="G97" s="41">
        <f>图书馆新馆!F121+图书馆新馆!F122+图书馆新馆!F128+图书馆新馆!F129</f>
        <v>1331036</v>
      </c>
      <c r="H97" s="237" t="s">
        <v>15</v>
      </c>
      <c r="I97" s="73">
        <f>I93</f>
        <v>6308.54</v>
      </c>
      <c r="J97" s="43">
        <f t="shared" ref="J97:J103" si="63">G97/I97</f>
        <v>210.989547502275</v>
      </c>
      <c r="K97" s="74">
        <f t="shared" si="61"/>
        <v>-445164</v>
      </c>
      <c r="L97" s="71"/>
    </row>
    <row r="98" ht="24.75" customHeight="1" spans="1:12">
      <c r="A98" s="39">
        <v>2.6</v>
      </c>
      <c r="B98" s="40" t="s">
        <v>212</v>
      </c>
      <c r="C98" s="41">
        <v>868300</v>
      </c>
      <c r="D98" s="237" t="s">
        <v>15</v>
      </c>
      <c r="E98" s="42">
        <f>E95</f>
        <v>3947</v>
      </c>
      <c r="F98" s="43">
        <f t="shared" si="62"/>
        <v>219.989865720801</v>
      </c>
      <c r="G98" s="41">
        <v>0</v>
      </c>
      <c r="H98" s="42"/>
      <c r="I98" s="73"/>
      <c r="J98" s="43"/>
      <c r="K98" s="74">
        <f t="shared" si="61"/>
        <v>-868300</v>
      </c>
      <c r="L98" s="71"/>
    </row>
    <row r="99" ht="24.75" customHeight="1" spans="1:12">
      <c r="A99" s="39"/>
      <c r="B99" s="40"/>
      <c r="C99" s="41"/>
      <c r="D99" s="42"/>
      <c r="E99" s="42"/>
      <c r="F99" s="43"/>
      <c r="G99" s="41"/>
      <c r="H99" s="42"/>
      <c r="I99" s="73"/>
      <c r="J99" s="43"/>
      <c r="K99" s="74"/>
      <c r="L99" s="71"/>
    </row>
    <row r="100" ht="24.75" customHeight="1" spans="1:12">
      <c r="A100" s="38">
        <v>3</v>
      </c>
      <c r="B100" s="32" t="s">
        <v>46</v>
      </c>
      <c r="C100" s="36">
        <f>SUM(C101:C103)</f>
        <v>14130400</v>
      </c>
      <c r="D100" s="238" t="s">
        <v>204</v>
      </c>
      <c r="E100" s="35">
        <v>3947</v>
      </c>
      <c r="F100" s="37">
        <f t="shared" ref="F100" si="64">C100/E100</f>
        <v>3580.0354699772</v>
      </c>
      <c r="G100" s="36">
        <f>SUM(G101:G103)</f>
        <v>10038300</v>
      </c>
      <c r="H100" s="238" t="s">
        <v>204</v>
      </c>
      <c r="I100" s="35">
        <v>3947</v>
      </c>
      <c r="J100" s="37">
        <f t="shared" ref="J100" si="65">G100/I100</f>
        <v>2543.2733721814</v>
      </c>
      <c r="K100" s="68">
        <f>G100-C100</f>
        <v>-4092100</v>
      </c>
      <c r="L100" s="71"/>
    </row>
    <row r="101" ht="24.75" customHeight="1" spans="1:12">
      <c r="A101" s="39">
        <v>3.1</v>
      </c>
      <c r="B101" s="40" t="s">
        <v>72</v>
      </c>
      <c r="C101" s="41">
        <v>3947000</v>
      </c>
      <c r="D101" s="237" t="s">
        <v>15</v>
      </c>
      <c r="E101" s="42">
        <f>E95</f>
        <v>3947</v>
      </c>
      <c r="F101" s="43">
        <f t="shared" si="62"/>
        <v>1000</v>
      </c>
      <c r="G101" s="41"/>
      <c r="H101" s="42"/>
      <c r="I101" s="42"/>
      <c r="J101" s="43"/>
      <c r="K101" s="74">
        <f t="shared" ref="K101:K103" si="66">+G101-C101</f>
        <v>-3947000</v>
      </c>
      <c r="L101" s="71"/>
    </row>
    <row r="102" ht="24.75" customHeight="1" spans="1:12">
      <c r="A102" s="39">
        <v>3.2</v>
      </c>
      <c r="B102" s="40" t="s">
        <v>73</v>
      </c>
      <c r="C102" s="41">
        <v>8683400</v>
      </c>
      <c r="D102" s="237" t="s">
        <v>15</v>
      </c>
      <c r="E102" s="42">
        <f>E95</f>
        <v>3947</v>
      </c>
      <c r="F102" s="43">
        <f t="shared" si="62"/>
        <v>2200</v>
      </c>
      <c r="G102" s="41">
        <f>图书馆新馆!F133</f>
        <v>8683400</v>
      </c>
      <c r="H102" s="237" t="s">
        <v>15</v>
      </c>
      <c r="I102" s="42">
        <f>I100</f>
        <v>3947</v>
      </c>
      <c r="J102" s="43">
        <f t="shared" si="63"/>
        <v>2200</v>
      </c>
      <c r="K102" s="74">
        <f t="shared" si="66"/>
        <v>0</v>
      </c>
      <c r="L102" s="71"/>
    </row>
    <row r="103" ht="24.75" customHeight="1" spans="1:12">
      <c r="A103" s="39">
        <v>3.3</v>
      </c>
      <c r="B103" s="40" t="s">
        <v>213</v>
      </c>
      <c r="C103" s="41">
        <v>1500000</v>
      </c>
      <c r="D103" s="237" t="s">
        <v>206</v>
      </c>
      <c r="E103" s="42">
        <v>500</v>
      </c>
      <c r="F103" s="43">
        <f t="shared" si="62"/>
        <v>3000</v>
      </c>
      <c r="G103" s="41">
        <f>图书馆新馆!F134</f>
        <v>1354900</v>
      </c>
      <c r="H103" s="237" t="s">
        <v>206</v>
      </c>
      <c r="I103" s="42">
        <f>图书馆新馆!H134</f>
        <v>797</v>
      </c>
      <c r="J103" s="43">
        <f t="shared" si="63"/>
        <v>1700</v>
      </c>
      <c r="K103" s="74">
        <f t="shared" si="66"/>
        <v>-145100</v>
      </c>
      <c r="L103" s="71"/>
    </row>
    <row r="104" ht="24.95" customHeight="1" spans="1:12">
      <c r="A104" s="39"/>
      <c r="B104" s="40"/>
      <c r="C104" s="41"/>
      <c r="D104" s="42"/>
      <c r="E104" s="42"/>
      <c r="F104" s="43"/>
      <c r="G104" s="41"/>
      <c r="H104" s="42"/>
      <c r="I104" s="73"/>
      <c r="J104" s="43"/>
      <c r="K104" s="74"/>
      <c r="L104" s="71"/>
    </row>
    <row r="105" ht="24.95" customHeight="1" spans="1:12">
      <c r="A105" s="31" t="s">
        <v>56</v>
      </c>
      <c r="B105" s="32" t="s">
        <v>181</v>
      </c>
      <c r="C105" s="36">
        <f>C106+C115+C124</f>
        <v>24374700</v>
      </c>
      <c r="D105" s="238" t="s">
        <v>175</v>
      </c>
      <c r="E105" s="35">
        <v>3109</v>
      </c>
      <c r="F105" s="37">
        <f t="shared" ref="F105:F111" si="67">C105/E105</f>
        <v>7840.04503055645</v>
      </c>
      <c r="G105" s="36">
        <f>G106+G115+G124</f>
        <v>22972994</v>
      </c>
      <c r="H105" s="238" t="s">
        <v>175</v>
      </c>
      <c r="I105" s="69">
        <f>图书馆新馆!H136</f>
        <v>3986.13</v>
      </c>
      <c r="J105" s="37">
        <f t="shared" ref="J105:J113" si="68">G105/I105</f>
        <v>5763.232508724</v>
      </c>
      <c r="K105" s="68">
        <f>K106+K115+K124</f>
        <v>-1401706</v>
      </c>
      <c r="L105" s="71"/>
    </row>
    <row r="106" ht="24.95" customHeight="1" spans="1:13">
      <c r="A106" s="38">
        <v>1</v>
      </c>
      <c r="B106" s="32" t="s">
        <v>20</v>
      </c>
      <c r="C106" s="36">
        <f>SUM(C107:C113)</f>
        <v>11410000</v>
      </c>
      <c r="D106" s="238" t="s">
        <v>175</v>
      </c>
      <c r="E106" s="35">
        <f t="shared" ref="E106:E110" si="69">E105</f>
        <v>3109</v>
      </c>
      <c r="F106" s="37">
        <f t="shared" si="67"/>
        <v>3669.99035059505</v>
      </c>
      <c r="G106" s="36">
        <f>SUM(G107:G113)</f>
        <v>18264924</v>
      </c>
      <c r="H106" s="238" t="s">
        <v>175</v>
      </c>
      <c r="I106" s="69">
        <f>图书馆新馆!H137</f>
        <v>3986.13</v>
      </c>
      <c r="J106" s="37">
        <f t="shared" si="68"/>
        <v>4582.11949936404</v>
      </c>
      <c r="K106" s="68">
        <f>SUM(K107:K113)</f>
        <v>6854924</v>
      </c>
      <c r="L106" s="71"/>
      <c r="M106" s="84"/>
    </row>
    <row r="107" ht="24.95" customHeight="1" spans="1:12">
      <c r="A107" s="39">
        <v>1.1</v>
      </c>
      <c r="B107" s="40" t="s">
        <v>23</v>
      </c>
      <c r="C107" s="41">
        <v>808300</v>
      </c>
      <c r="D107" s="237" t="s">
        <v>15</v>
      </c>
      <c r="E107" s="42">
        <f t="shared" si="69"/>
        <v>3109</v>
      </c>
      <c r="F107" s="43">
        <f t="shared" si="67"/>
        <v>259.987134126729</v>
      </c>
      <c r="G107" s="41">
        <f>图书馆新馆!F138</f>
        <v>330169</v>
      </c>
      <c r="H107" s="237" t="s">
        <v>15</v>
      </c>
      <c r="I107" s="73">
        <f>图书馆新馆!H138</f>
        <v>3986.13</v>
      </c>
      <c r="J107" s="43">
        <f t="shared" si="68"/>
        <v>82.8294611565604</v>
      </c>
      <c r="K107" s="74">
        <f>+G107-C107</f>
        <v>-478131</v>
      </c>
      <c r="L107" s="77"/>
    </row>
    <row r="108" ht="24.95" customHeight="1" spans="1:12">
      <c r="A108" s="39">
        <v>1.2</v>
      </c>
      <c r="B108" s="40" t="s">
        <v>24</v>
      </c>
      <c r="C108" s="41">
        <v>2487200</v>
      </c>
      <c r="D108" s="237" t="s">
        <v>15</v>
      </c>
      <c r="E108" s="42">
        <f t="shared" si="69"/>
        <v>3109</v>
      </c>
      <c r="F108" s="43">
        <f t="shared" si="67"/>
        <v>800</v>
      </c>
      <c r="G108" s="41">
        <f>图书馆新馆!F139</f>
        <v>1421791</v>
      </c>
      <c r="H108" s="237" t="s">
        <v>15</v>
      </c>
      <c r="I108" s="73">
        <f>图书馆新馆!H139</f>
        <v>3986.13</v>
      </c>
      <c r="J108" s="43">
        <f t="shared" si="68"/>
        <v>356.68455368992</v>
      </c>
      <c r="K108" s="74">
        <f t="shared" ref="K108:K113" si="70">+G108-C108</f>
        <v>-1065409</v>
      </c>
      <c r="L108" s="77"/>
    </row>
    <row r="109" ht="24.95" customHeight="1" spans="1:12">
      <c r="A109" s="39">
        <v>1.3</v>
      </c>
      <c r="B109" s="40" t="s">
        <v>38</v>
      </c>
      <c r="C109" s="41">
        <v>1710000</v>
      </c>
      <c r="D109" s="237" t="s">
        <v>15</v>
      </c>
      <c r="E109" s="42">
        <f t="shared" si="69"/>
        <v>3109</v>
      </c>
      <c r="F109" s="43">
        <f t="shared" si="67"/>
        <v>550.016082341589</v>
      </c>
      <c r="G109" s="41">
        <f>图书馆新馆!F140</f>
        <v>7264289</v>
      </c>
      <c r="H109" s="237" t="s">
        <v>15</v>
      </c>
      <c r="I109" s="73">
        <f>图书馆新馆!H140</f>
        <v>3986.13</v>
      </c>
      <c r="J109" s="43">
        <f t="shared" si="68"/>
        <v>1822.39139215229</v>
      </c>
      <c r="K109" s="74">
        <f t="shared" si="70"/>
        <v>5554289</v>
      </c>
      <c r="L109" s="77"/>
    </row>
    <row r="110" ht="24.95" customHeight="1" spans="1:12">
      <c r="A110" s="39">
        <v>1.4</v>
      </c>
      <c r="B110" s="40" t="s">
        <v>25</v>
      </c>
      <c r="C110" s="41">
        <v>2114100</v>
      </c>
      <c r="D110" s="237" t="s">
        <v>15</v>
      </c>
      <c r="E110" s="42">
        <f t="shared" si="69"/>
        <v>3109</v>
      </c>
      <c r="F110" s="43">
        <f t="shared" si="67"/>
        <v>679.993567063364</v>
      </c>
      <c r="G110" s="41">
        <f>图书馆新馆!F141</f>
        <v>2489116</v>
      </c>
      <c r="H110" s="237" t="s">
        <v>15</v>
      </c>
      <c r="I110" s="73">
        <f>图书馆新馆!H141</f>
        <v>3986.13</v>
      </c>
      <c r="J110" s="43">
        <f t="shared" si="68"/>
        <v>624.444260473191</v>
      </c>
      <c r="K110" s="74">
        <f t="shared" si="70"/>
        <v>375016</v>
      </c>
      <c r="L110" s="77"/>
    </row>
    <row r="111" ht="24.95" customHeight="1" spans="1:12">
      <c r="A111" s="39">
        <v>1.5</v>
      </c>
      <c r="B111" s="40" t="s">
        <v>26</v>
      </c>
      <c r="C111" s="48">
        <v>2114100</v>
      </c>
      <c r="D111" s="241" t="s">
        <v>15</v>
      </c>
      <c r="E111" s="45">
        <f>E113</f>
        <v>3109</v>
      </c>
      <c r="F111" s="49">
        <f t="shared" si="67"/>
        <v>679.993567063364</v>
      </c>
      <c r="G111" s="41">
        <f>图书馆新馆!F142</f>
        <v>1694100</v>
      </c>
      <c r="H111" s="237" t="s">
        <v>15</v>
      </c>
      <c r="I111" s="73">
        <f>图书馆新馆!H142</f>
        <v>3694.7</v>
      </c>
      <c r="J111" s="43">
        <f t="shared" si="68"/>
        <v>458.52166617046</v>
      </c>
      <c r="K111" s="79">
        <f>G111+G112-C111</f>
        <v>-70284</v>
      </c>
      <c r="L111" s="71"/>
    </row>
    <row r="112" ht="24.95" customHeight="1" spans="1:12">
      <c r="A112" s="39">
        <v>1.6</v>
      </c>
      <c r="B112" s="40" t="s">
        <v>39</v>
      </c>
      <c r="C112" s="53"/>
      <c r="D112" s="47"/>
      <c r="E112" s="47"/>
      <c r="F112" s="54"/>
      <c r="G112" s="41">
        <f>图书馆新馆!F143</f>
        <v>349716</v>
      </c>
      <c r="H112" s="237" t="s">
        <v>15</v>
      </c>
      <c r="I112" s="73">
        <f>图书馆新馆!H143</f>
        <v>291.43</v>
      </c>
      <c r="J112" s="43">
        <f t="shared" si="68"/>
        <v>1200</v>
      </c>
      <c r="K112" s="82"/>
      <c r="L112" s="71"/>
    </row>
    <row r="113" ht="24.95" customHeight="1" spans="1:12">
      <c r="A113" s="39">
        <v>1.7</v>
      </c>
      <c r="B113" s="40" t="s">
        <v>40</v>
      </c>
      <c r="C113" s="41">
        <v>2176300</v>
      </c>
      <c r="D113" s="237" t="s">
        <v>15</v>
      </c>
      <c r="E113" s="42">
        <f>E109</f>
        <v>3109</v>
      </c>
      <c r="F113" s="43">
        <f t="shared" ref="F113" si="71">C113/E113</f>
        <v>700</v>
      </c>
      <c r="G113" s="41">
        <f>图书馆新馆!F144</f>
        <v>4715743</v>
      </c>
      <c r="H113" s="237" t="s">
        <v>15</v>
      </c>
      <c r="I113" s="73">
        <f>图书馆新馆!H144</f>
        <v>3986.13</v>
      </c>
      <c r="J113" s="43">
        <f t="shared" si="68"/>
        <v>1183.03793403627</v>
      </c>
      <c r="K113" s="74">
        <f t="shared" si="70"/>
        <v>2539443</v>
      </c>
      <c r="L113" s="77"/>
    </row>
    <row r="114" ht="24.95" customHeight="1" spans="1:12">
      <c r="A114" s="39"/>
      <c r="B114" s="40"/>
      <c r="C114" s="41"/>
      <c r="D114" s="42"/>
      <c r="E114" s="42"/>
      <c r="F114" s="43"/>
      <c r="G114" s="41"/>
      <c r="H114" s="42"/>
      <c r="I114" s="73"/>
      <c r="J114" s="43"/>
      <c r="K114" s="74"/>
      <c r="L114" s="71"/>
    </row>
    <row r="115" ht="24.95" customHeight="1" spans="1:14">
      <c r="A115" s="38">
        <v>2</v>
      </c>
      <c r="B115" s="32" t="s">
        <v>27</v>
      </c>
      <c r="C115" s="36">
        <f>SUM(C116:C121)</f>
        <v>5192200</v>
      </c>
      <c r="D115" s="238" t="s">
        <v>175</v>
      </c>
      <c r="E115" s="35">
        <f>E105</f>
        <v>3109</v>
      </c>
      <c r="F115" s="37">
        <f t="shared" ref="F115:F119" si="72">C115/E115</f>
        <v>1670.0546799614</v>
      </c>
      <c r="G115" s="36">
        <f>SUM(G116:G122)</f>
        <v>4708070</v>
      </c>
      <c r="H115" s="238" t="s">
        <v>175</v>
      </c>
      <c r="I115" s="69">
        <f>I109</f>
        <v>3986.13</v>
      </c>
      <c r="J115" s="37">
        <f t="shared" ref="J115:J119" si="73">G115/I115</f>
        <v>1181.11300935996</v>
      </c>
      <c r="K115" s="68">
        <f>+G115-C115</f>
        <v>-484130</v>
      </c>
      <c r="L115" s="71"/>
      <c r="M115" s="84"/>
      <c r="N115" s="84"/>
    </row>
    <row r="116" ht="24.75" customHeight="1" spans="1:12">
      <c r="A116" s="39">
        <v>2.1</v>
      </c>
      <c r="B116" s="40" t="s">
        <v>28</v>
      </c>
      <c r="C116" s="41">
        <v>373100</v>
      </c>
      <c r="D116" s="237" t="s">
        <v>15</v>
      </c>
      <c r="E116" s="42">
        <f>E115</f>
        <v>3109</v>
      </c>
      <c r="F116" s="43">
        <f t="shared" si="72"/>
        <v>120.006432936636</v>
      </c>
      <c r="G116" s="41">
        <f>图书馆新馆!F147</f>
        <v>172222</v>
      </c>
      <c r="H116" s="237" t="s">
        <v>15</v>
      </c>
      <c r="I116" s="73">
        <f>I115</f>
        <v>3986.13</v>
      </c>
      <c r="J116" s="43">
        <f t="shared" si="73"/>
        <v>43.2053144277783</v>
      </c>
      <c r="K116" s="74">
        <f>+G116-C116</f>
        <v>-200878</v>
      </c>
      <c r="L116" s="71"/>
    </row>
    <row r="117" ht="24.75" customHeight="1" spans="1:12">
      <c r="A117" s="39">
        <v>2.2</v>
      </c>
      <c r="B117" s="40" t="s">
        <v>29</v>
      </c>
      <c r="C117" s="41">
        <v>621800</v>
      </c>
      <c r="D117" s="237" t="s">
        <v>15</v>
      </c>
      <c r="E117" s="42">
        <f>E115</f>
        <v>3109</v>
      </c>
      <c r="F117" s="43">
        <f t="shared" si="72"/>
        <v>200</v>
      </c>
      <c r="G117" s="41">
        <f>图书馆新馆!F148+图书馆新馆!F149</f>
        <v>1105623</v>
      </c>
      <c r="H117" s="237" t="s">
        <v>15</v>
      </c>
      <c r="I117" s="73">
        <f>I115</f>
        <v>3986.13</v>
      </c>
      <c r="J117" s="43">
        <f t="shared" si="73"/>
        <v>277.367521882126</v>
      </c>
      <c r="K117" s="74">
        <f t="shared" ref="K117:K121" si="74">+G117-C117</f>
        <v>483823</v>
      </c>
      <c r="L117" s="71"/>
    </row>
    <row r="118" ht="24.75" customHeight="1" spans="1:12">
      <c r="A118" s="39">
        <v>2.3</v>
      </c>
      <c r="B118" s="40" t="s">
        <v>41</v>
      </c>
      <c r="C118" s="41">
        <v>1399100</v>
      </c>
      <c r="D118" s="237" t="s">
        <v>15</v>
      </c>
      <c r="E118" s="42">
        <f>E120</f>
        <v>3109</v>
      </c>
      <c r="F118" s="43">
        <f t="shared" si="72"/>
        <v>450.016082341589</v>
      </c>
      <c r="G118" s="41">
        <f>图书馆新馆!F150</f>
        <v>1746229</v>
      </c>
      <c r="H118" s="237" t="s">
        <v>15</v>
      </c>
      <c r="I118" s="73">
        <f>I120</f>
        <v>3986.13</v>
      </c>
      <c r="J118" s="43">
        <f t="shared" si="73"/>
        <v>438.076279499163</v>
      </c>
      <c r="K118" s="74">
        <f t="shared" si="74"/>
        <v>347129</v>
      </c>
      <c r="L118" s="71"/>
    </row>
    <row r="119" ht="24.75" customHeight="1" spans="1:12">
      <c r="A119" s="39">
        <v>2.4</v>
      </c>
      <c r="B119" s="40" t="s">
        <v>31</v>
      </c>
      <c r="C119" s="41">
        <v>466400</v>
      </c>
      <c r="D119" s="237" t="s">
        <v>15</v>
      </c>
      <c r="E119" s="42">
        <f>E115</f>
        <v>3109</v>
      </c>
      <c r="F119" s="43">
        <f t="shared" si="72"/>
        <v>150.016082341589</v>
      </c>
      <c r="G119" s="41">
        <f>图书馆新馆!F151</f>
        <v>792008</v>
      </c>
      <c r="H119" s="237" t="s">
        <v>15</v>
      </c>
      <c r="I119" s="73">
        <f>I115</f>
        <v>3986.13</v>
      </c>
      <c r="J119" s="43">
        <f t="shared" si="73"/>
        <v>198.690960906945</v>
      </c>
      <c r="K119" s="74">
        <f t="shared" si="74"/>
        <v>325608</v>
      </c>
      <c r="L119" s="71"/>
    </row>
    <row r="120" ht="24.75" customHeight="1" spans="1:12">
      <c r="A120" s="39">
        <v>2.5</v>
      </c>
      <c r="B120" s="40" t="s">
        <v>200</v>
      </c>
      <c r="C120" s="41">
        <v>1616700</v>
      </c>
      <c r="D120" s="237" t="s">
        <v>15</v>
      </c>
      <c r="E120" s="42">
        <f>E115</f>
        <v>3109</v>
      </c>
      <c r="F120" s="43">
        <f t="shared" ref="F120:F124" si="75">C120/E120</f>
        <v>520.006432936636</v>
      </c>
      <c r="G120" s="41">
        <f>图书馆新馆!F152+图书馆新馆!F153</f>
        <v>758710</v>
      </c>
      <c r="H120" s="237" t="s">
        <v>15</v>
      </c>
      <c r="I120" s="73">
        <f>I115</f>
        <v>3986.13</v>
      </c>
      <c r="J120" s="43">
        <f t="shared" ref="J120:J124" si="76">G120/I120</f>
        <v>190.337495264831</v>
      </c>
      <c r="K120" s="74">
        <f t="shared" si="74"/>
        <v>-857990</v>
      </c>
      <c r="L120" s="71"/>
    </row>
    <row r="121" ht="24.75" customHeight="1" spans="1:12">
      <c r="A121" s="39">
        <v>2.6</v>
      </c>
      <c r="B121" s="40" t="s">
        <v>212</v>
      </c>
      <c r="C121" s="41">
        <v>715100</v>
      </c>
      <c r="D121" s="237" t="s">
        <v>15</v>
      </c>
      <c r="E121" s="42">
        <f>E118</f>
        <v>3109</v>
      </c>
      <c r="F121" s="43">
        <f t="shared" si="75"/>
        <v>230.009649404953</v>
      </c>
      <c r="G121" s="41">
        <v>0</v>
      </c>
      <c r="H121" s="42"/>
      <c r="I121" s="73"/>
      <c r="J121" s="43"/>
      <c r="K121" s="74">
        <f t="shared" si="74"/>
        <v>-715100</v>
      </c>
      <c r="L121" s="71"/>
    </row>
    <row r="122" ht="24.75" customHeight="1" spans="1:12">
      <c r="A122" s="39">
        <v>2.7</v>
      </c>
      <c r="B122" s="40" t="s">
        <v>44</v>
      </c>
      <c r="C122" s="41"/>
      <c r="D122" s="42"/>
      <c r="E122" s="42"/>
      <c r="F122" s="43"/>
      <c r="G122" s="41">
        <f>图书馆新馆!F154</f>
        <v>133278</v>
      </c>
      <c r="H122" s="237" t="s">
        <v>45</v>
      </c>
      <c r="I122" s="73">
        <v>1</v>
      </c>
      <c r="J122" s="43">
        <f t="shared" ref="J122" si="77">G122/I122</f>
        <v>133278</v>
      </c>
      <c r="K122" s="74">
        <f>G122-C122</f>
        <v>133278</v>
      </c>
      <c r="L122" s="71"/>
    </row>
    <row r="123" ht="24.75" customHeight="1" spans="1:12">
      <c r="A123" s="39"/>
      <c r="B123" s="40"/>
      <c r="C123" s="41"/>
      <c r="D123" s="42"/>
      <c r="E123" s="42"/>
      <c r="F123" s="43"/>
      <c r="G123" s="41"/>
      <c r="H123" s="42"/>
      <c r="I123" s="73"/>
      <c r="J123" s="43"/>
      <c r="K123" s="74"/>
      <c r="L123" s="71"/>
    </row>
    <row r="124" s="2" customFormat="1" ht="24.75" customHeight="1" spans="1:12">
      <c r="A124" s="38">
        <v>3</v>
      </c>
      <c r="B124" s="32" t="s">
        <v>80</v>
      </c>
      <c r="C124" s="36">
        <v>7772500</v>
      </c>
      <c r="D124" s="238" t="s">
        <v>175</v>
      </c>
      <c r="E124" s="35">
        <f>E118</f>
        <v>3109</v>
      </c>
      <c r="F124" s="37">
        <f t="shared" si="75"/>
        <v>2500</v>
      </c>
      <c r="G124" s="36">
        <f>图书馆新馆!F156</f>
        <v>0</v>
      </c>
      <c r="H124" s="238" t="s">
        <v>175</v>
      </c>
      <c r="I124" s="69">
        <f>I108</f>
        <v>3986.13</v>
      </c>
      <c r="J124" s="37">
        <f t="shared" si="76"/>
        <v>0</v>
      </c>
      <c r="K124" s="68">
        <f>+G124-C124</f>
        <v>-7772500</v>
      </c>
      <c r="L124" s="88"/>
    </row>
    <row r="125" ht="24.95" customHeight="1" spans="1:12">
      <c r="A125" s="39"/>
      <c r="B125" s="40"/>
      <c r="C125" s="41"/>
      <c r="D125" s="42"/>
      <c r="E125" s="42"/>
      <c r="F125" s="43"/>
      <c r="G125" s="41"/>
      <c r="H125" s="42"/>
      <c r="I125" s="73"/>
      <c r="J125" s="43"/>
      <c r="K125" s="74"/>
      <c r="L125" s="71"/>
    </row>
    <row r="126" ht="24.95" customHeight="1" spans="1:13">
      <c r="A126" s="31" t="s">
        <v>75</v>
      </c>
      <c r="B126" s="32" t="s">
        <v>82</v>
      </c>
      <c r="C126" s="33">
        <f>SUM(C127:C135)</f>
        <v>30475900</v>
      </c>
      <c r="D126" s="238" t="s">
        <v>175</v>
      </c>
      <c r="E126" s="35">
        <v>35389</v>
      </c>
      <c r="F126" s="37">
        <f>C126/E126</f>
        <v>861.168724744977</v>
      </c>
      <c r="G126" s="33">
        <f>SUM(G127:G137)</f>
        <v>13916709.5</v>
      </c>
      <c r="H126" s="238" t="s">
        <v>175</v>
      </c>
      <c r="I126" s="69">
        <v>19470</v>
      </c>
      <c r="J126" s="37">
        <f>G126/I126</f>
        <v>714.777067282999</v>
      </c>
      <c r="K126" s="66">
        <f>SUM(K127:K137)</f>
        <v>-12538001.3</v>
      </c>
      <c r="L126" s="71"/>
      <c r="M126" s="84"/>
    </row>
    <row r="127" s="3" customFormat="1" ht="24.95" customHeight="1" spans="1:12">
      <c r="A127" s="91">
        <v>1</v>
      </c>
      <c r="B127" s="40" t="s">
        <v>214</v>
      </c>
      <c r="C127" s="92">
        <v>1873700</v>
      </c>
      <c r="D127" s="237" t="s">
        <v>15</v>
      </c>
      <c r="E127" s="40">
        <v>53534</v>
      </c>
      <c r="F127" s="93">
        <f>C127/E127</f>
        <v>35.0001867971756</v>
      </c>
      <c r="G127" s="92"/>
      <c r="H127" s="42"/>
      <c r="I127" s="95"/>
      <c r="J127" s="93"/>
      <c r="K127" s="96">
        <f>+G127-C127</f>
        <v>-1873700</v>
      </c>
      <c r="L127" s="97"/>
    </row>
    <row r="128" ht="24.95" customHeight="1" spans="1:12">
      <c r="A128" s="91">
        <v>2</v>
      </c>
      <c r="B128" s="40" t="s">
        <v>215</v>
      </c>
      <c r="C128" s="92">
        <v>6402600</v>
      </c>
      <c r="D128" s="237" t="s">
        <v>15</v>
      </c>
      <c r="E128" s="40">
        <v>24625</v>
      </c>
      <c r="F128" s="93">
        <f t="shared" ref="F128:F135" si="78">C128/E128</f>
        <v>260.004060913706</v>
      </c>
      <c r="G128" s="92">
        <f>图书馆新馆!F159</f>
        <v>6817580</v>
      </c>
      <c r="H128" s="237" t="s">
        <v>15</v>
      </c>
      <c r="I128" s="95">
        <f>3000-1022</f>
        <v>1978</v>
      </c>
      <c r="J128" s="93">
        <f t="shared" ref="J128:J130" si="79">G128/I128</f>
        <v>3446.70374115268</v>
      </c>
      <c r="K128" s="96">
        <f>+G128+G129-C128</f>
        <v>1147522.5</v>
      </c>
      <c r="L128" s="97"/>
    </row>
    <row r="129" ht="24.95" customHeight="1" spans="1:12">
      <c r="A129" s="91">
        <v>3</v>
      </c>
      <c r="B129" s="40" t="s">
        <v>216</v>
      </c>
      <c r="C129" s="92">
        <v>7120000</v>
      </c>
      <c r="D129" s="237" t="s">
        <v>15</v>
      </c>
      <c r="E129" s="40">
        <v>18737</v>
      </c>
      <c r="F129" s="93">
        <f t="shared" si="78"/>
        <v>379.996797779794</v>
      </c>
      <c r="G129" s="92">
        <f>图书馆新馆!F160</f>
        <v>732542.5</v>
      </c>
      <c r="H129" s="237" t="s">
        <v>15</v>
      </c>
      <c r="I129" s="95">
        <v>7506</v>
      </c>
      <c r="J129" s="93">
        <f t="shared" si="79"/>
        <v>97.5942579269917</v>
      </c>
      <c r="K129" s="96">
        <f>+G129+G130-C129</f>
        <v>-3098810.8</v>
      </c>
      <c r="L129" s="97"/>
    </row>
    <row r="130" ht="24.95" customHeight="1" spans="1:12">
      <c r="A130" s="91">
        <v>4</v>
      </c>
      <c r="B130" s="40" t="s">
        <v>217</v>
      </c>
      <c r="C130" s="92">
        <v>2697100</v>
      </c>
      <c r="D130" s="237" t="s">
        <v>15</v>
      </c>
      <c r="E130" s="40">
        <f t="shared" ref="E130:E133" si="80">E129</f>
        <v>18737</v>
      </c>
      <c r="F130" s="93">
        <f t="shared" si="78"/>
        <v>143.945135293804</v>
      </c>
      <c r="G130" s="98">
        <f>图书馆新馆!F161+图书馆新馆!F162</f>
        <v>3288646.7</v>
      </c>
      <c r="H130" s="241" t="s">
        <v>15</v>
      </c>
      <c r="I130" s="102">
        <f>I126</f>
        <v>19470</v>
      </c>
      <c r="J130" s="103">
        <f t="shared" si="79"/>
        <v>168.908407806882</v>
      </c>
      <c r="K130" s="104">
        <f>G130-C130-C131</f>
        <v>-3086353.3</v>
      </c>
      <c r="L130" s="97"/>
    </row>
    <row r="131" ht="24.95" customHeight="1" spans="1:12">
      <c r="A131" s="91">
        <v>5</v>
      </c>
      <c r="B131" s="40" t="s">
        <v>218</v>
      </c>
      <c r="C131" s="92">
        <v>3677900</v>
      </c>
      <c r="D131" s="237" t="s">
        <v>15</v>
      </c>
      <c r="E131" s="40">
        <f t="shared" si="80"/>
        <v>18737</v>
      </c>
      <c r="F131" s="93">
        <f t="shared" si="78"/>
        <v>196.290761594706</v>
      </c>
      <c r="G131" s="99"/>
      <c r="H131" s="47"/>
      <c r="I131" s="105"/>
      <c r="J131" s="106"/>
      <c r="K131" s="107"/>
      <c r="L131" s="97"/>
    </row>
    <row r="132" ht="24.95" customHeight="1" spans="1:12">
      <c r="A132" s="91">
        <v>6</v>
      </c>
      <c r="B132" s="40" t="s">
        <v>87</v>
      </c>
      <c r="C132" s="92">
        <v>3187500</v>
      </c>
      <c r="D132" s="237" t="s">
        <v>15</v>
      </c>
      <c r="E132" s="40">
        <f t="shared" si="80"/>
        <v>18737</v>
      </c>
      <c r="F132" s="93">
        <f t="shared" si="78"/>
        <v>170.117948444255</v>
      </c>
      <c r="G132" s="92">
        <f>图书馆新馆!F163</f>
        <v>888590.4</v>
      </c>
      <c r="H132" s="237" t="s">
        <v>15</v>
      </c>
      <c r="I132" s="95">
        <f>I130</f>
        <v>19470</v>
      </c>
      <c r="J132" s="93">
        <f>G132/I132</f>
        <v>45.6389522342065</v>
      </c>
      <c r="K132" s="96">
        <f>G132-C132</f>
        <v>-2298909.6</v>
      </c>
      <c r="L132" s="71"/>
    </row>
    <row r="133" ht="24.95" customHeight="1" spans="1:12">
      <c r="A133" s="91">
        <v>7</v>
      </c>
      <c r="B133" s="40" t="s">
        <v>88</v>
      </c>
      <c r="C133" s="92">
        <v>1716300</v>
      </c>
      <c r="D133" s="237" t="s">
        <v>15</v>
      </c>
      <c r="E133" s="40">
        <f t="shared" si="80"/>
        <v>18737</v>
      </c>
      <c r="F133" s="93">
        <f t="shared" si="78"/>
        <v>91.5995089929017</v>
      </c>
      <c r="G133" s="92">
        <f>图书馆新馆!F164</f>
        <v>444295.2</v>
      </c>
      <c r="H133" s="237" t="s">
        <v>15</v>
      </c>
      <c r="I133" s="95">
        <f>I132</f>
        <v>19470</v>
      </c>
      <c r="J133" s="93">
        <f t="shared" ref="J133:J137" si="81">G133/I133</f>
        <v>22.8194761171032</v>
      </c>
      <c r="K133" s="96">
        <f t="shared" ref="K133:K135" si="82">G133-C133</f>
        <v>-1272004.8</v>
      </c>
      <c r="L133" s="71"/>
    </row>
    <row r="134" ht="24.95" customHeight="1" spans="1:12">
      <c r="A134" s="91">
        <v>8</v>
      </c>
      <c r="B134" s="40" t="s">
        <v>89</v>
      </c>
      <c r="C134" s="92">
        <v>2462500</v>
      </c>
      <c r="D134" s="237" t="s">
        <v>15</v>
      </c>
      <c r="E134" s="40">
        <v>24625</v>
      </c>
      <c r="F134" s="93">
        <f t="shared" si="78"/>
        <v>100</v>
      </c>
      <c r="G134" s="92">
        <f>图书馆新馆!F165</f>
        <v>740492</v>
      </c>
      <c r="H134" s="237" t="s">
        <v>15</v>
      </c>
      <c r="I134" s="95">
        <f>I133</f>
        <v>19470</v>
      </c>
      <c r="J134" s="93">
        <f t="shared" si="81"/>
        <v>38.032460195172</v>
      </c>
      <c r="K134" s="96">
        <f t="shared" si="82"/>
        <v>-1722008</v>
      </c>
      <c r="L134" s="71"/>
    </row>
    <row r="135" ht="24.95" customHeight="1" spans="1:12">
      <c r="A135" s="91">
        <v>9</v>
      </c>
      <c r="B135" s="40" t="s">
        <v>90</v>
      </c>
      <c r="C135" s="92">
        <v>1338300</v>
      </c>
      <c r="D135" s="237" t="s">
        <v>15</v>
      </c>
      <c r="E135" s="40">
        <v>53534</v>
      </c>
      <c r="F135" s="93">
        <f t="shared" si="78"/>
        <v>24.9990660141219</v>
      </c>
      <c r="G135" s="92">
        <f>图书馆新馆!F166</f>
        <v>296196.8</v>
      </c>
      <c r="H135" s="237" t="s">
        <v>15</v>
      </c>
      <c r="I135" s="95">
        <v>918</v>
      </c>
      <c r="J135" s="93">
        <f t="shared" si="81"/>
        <v>322.654466230937</v>
      </c>
      <c r="K135" s="96">
        <f t="shared" si="82"/>
        <v>-1042103.2</v>
      </c>
      <c r="L135" s="71"/>
    </row>
    <row r="136" ht="24.95" customHeight="1" spans="1:12">
      <c r="A136" s="91">
        <v>10</v>
      </c>
      <c r="B136" s="40" t="s">
        <v>219</v>
      </c>
      <c r="C136" s="92"/>
      <c r="D136" s="42"/>
      <c r="E136" s="40"/>
      <c r="F136" s="93"/>
      <c r="G136" s="92">
        <f>图书馆新馆!F167+图书馆新馆!F168</f>
        <v>192000</v>
      </c>
      <c r="H136" s="237" t="s">
        <v>15</v>
      </c>
      <c r="I136" s="95">
        <f>I134</f>
        <v>19470</v>
      </c>
      <c r="J136" s="93">
        <f t="shared" ref="J136" si="83">G136/I136</f>
        <v>9.8613251155624</v>
      </c>
      <c r="K136" s="96">
        <f t="shared" ref="K136:K137" si="84">G136-C136</f>
        <v>192000</v>
      </c>
      <c r="L136" s="71"/>
    </row>
    <row r="137" ht="24.95" customHeight="1" spans="1:12">
      <c r="A137" s="91">
        <v>11</v>
      </c>
      <c r="B137" s="40" t="s">
        <v>94</v>
      </c>
      <c r="C137" s="92"/>
      <c r="D137" s="42"/>
      <c r="E137" s="40"/>
      <c r="F137" s="93"/>
      <c r="G137" s="92">
        <f>图书馆新馆!F169</f>
        <v>516365.9</v>
      </c>
      <c r="H137" s="237" t="s">
        <v>15</v>
      </c>
      <c r="I137" s="95">
        <f>图书馆新馆!H169</f>
        <v>51636.59</v>
      </c>
      <c r="J137" s="93">
        <f t="shared" si="81"/>
        <v>10</v>
      </c>
      <c r="K137" s="96">
        <f t="shared" si="84"/>
        <v>516365.9</v>
      </c>
      <c r="L137" s="71"/>
    </row>
    <row r="138" ht="24.95" customHeight="1" spans="1:12">
      <c r="A138" s="91"/>
      <c r="B138" s="40"/>
      <c r="C138" s="92"/>
      <c r="D138" s="42"/>
      <c r="E138" s="40"/>
      <c r="F138" s="93"/>
      <c r="G138" s="92"/>
      <c r="H138" s="42"/>
      <c r="I138" s="95"/>
      <c r="J138" s="93"/>
      <c r="K138" s="96"/>
      <c r="L138" s="71"/>
    </row>
    <row r="139" ht="24.95" customHeight="1" spans="1:12">
      <c r="A139" s="31" t="s">
        <v>128</v>
      </c>
      <c r="B139" s="32" t="s">
        <v>100</v>
      </c>
      <c r="C139" s="33">
        <f>C140+C159+C176</f>
        <v>82503500</v>
      </c>
      <c r="D139" s="238" t="s">
        <v>175</v>
      </c>
      <c r="E139" s="32">
        <f>E140+E159</f>
        <v>17580</v>
      </c>
      <c r="F139" s="34">
        <f t="shared" ref="F139:F144" si="85">C139/E139</f>
        <v>4693.03185437998</v>
      </c>
      <c r="G139" s="33">
        <f>G140+G159+G176</f>
        <v>71168951.6</v>
      </c>
      <c r="H139" s="238" t="s">
        <v>175</v>
      </c>
      <c r="I139" s="65">
        <f>I140+I159</f>
        <v>14776.86</v>
      </c>
      <c r="J139" s="37">
        <f t="shared" ref="J139:J144" si="86">G139/I139</f>
        <v>4816.2432072849</v>
      </c>
      <c r="K139" s="68">
        <f t="shared" ref="K139:K143" si="87">+G139-C139</f>
        <v>-11334548.4</v>
      </c>
      <c r="L139" s="67"/>
    </row>
    <row r="140" ht="24.95" customHeight="1" spans="1:12">
      <c r="A140" s="31" t="s">
        <v>18</v>
      </c>
      <c r="B140" s="32" t="s">
        <v>58</v>
      </c>
      <c r="C140" s="36">
        <f>C141+C150</f>
        <v>15981200</v>
      </c>
      <c r="D140" s="238" t="s">
        <v>175</v>
      </c>
      <c r="E140" s="35">
        <v>2800</v>
      </c>
      <c r="F140" s="37">
        <f t="shared" si="85"/>
        <v>5707.57142857143</v>
      </c>
      <c r="G140" s="36">
        <f>G141+G150</f>
        <v>17952249</v>
      </c>
      <c r="H140" s="238" t="s">
        <v>175</v>
      </c>
      <c r="I140" s="69">
        <f>艺术学院二期!H5</f>
        <v>2676.64</v>
      </c>
      <c r="J140" s="37">
        <f t="shared" si="86"/>
        <v>6707.00916073884</v>
      </c>
      <c r="K140" s="68">
        <f t="shared" si="87"/>
        <v>1971049</v>
      </c>
      <c r="L140" s="67"/>
    </row>
    <row r="141" ht="24.95" customHeight="1" spans="1:13">
      <c r="A141" s="38">
        <v>1</v>
      </c>
      <c r="B141" s="32" t="s">
        <v>20</v>
      </c>
      <c r="C141" s="36">
        <f>SUM(C142:C148)</f>
        <v>14133200</v>
      </c>
      <c r="D141" s="238" t="s">
        <v>175</v>
      </c>
      <c r="E141" s="35">
        <f>E140</f>
        <v>2800</v>
      </c>
      <c r="F141" s="37">
        <f t="shared" si="85"/>
        <v>5047.57142857143</v>
      </c>
      <c r="G141" s="36">
        <f>SUM(G142:G148)</f>
        <v>14349027</v>
      </c>
      <c r="H141" s="238" t="s">
        <v>175</v>
      </c>
      <c r="I141" s="69">
        <f>艺术学院二期!H5</f>
        <v>2676.64</v>
      </c>
      <c r="J141" s="37">
        <f t="shared" si="86"/>
        <v>5360.83559985654</v>
      </c>
      <c r="K141" s="68">
        <f t="shared" si="87"/>
        <v>215827</v>
      </c>
      <c r="L141" s="71"/>
      <c r="M141" s="84"/>
    </row>
    <row r="142" ht="24.95" customHeight="1" spans="1:12">
      <c r="A142" s="39">
        <v>1.1</v>
      </c>
      <c r="B142" s="40" t="s">
        <v>195</v>
      </c>
      <c r="C142" s="41">
        <v>3709800</v>
      </c>
      <c r="D142" s="237" t="s">
        <v>22</v>
      </c>
      <c r="E142" s="42">
        <v>275</v>
      </c>
      <c r="F142" s="43">
        <f t="shared" si="85"/>
        <v>13490.1818181818</v>
      </c>
      <c r="G142" s="41">
        <f>艺术学院二期!F7</f>
        <v>1300000</v>
      </c>
      <c r="H142" s="237" t="s">
        <v>22</v>
      </c>
      <c r="I142" s="73">
        <f>艺术学院二期!H7</f>
        <v>260</v>
      </c>
      <c r="J142" s="43">
        <f t="shared" si="86"/>
        <v>5000</v>
      </c>
      <c r="K142" s="74">
        <f t="shared" si="87"/>
        <v>-2409800</v>
      </c>
      <c r="L142" s="77"/>
    </row>
    <row r="143" ht="24.95" customHeight="1" spans="1:12">
      <c r="A143" s="39">
        <v>1.2</v>
      </c>
      <c r="B143" s="40" t="s">
        <v>23</v>
      </c>
      <c r="C143" s="41">
        <v>3164400</v>
      </c>
      <c r="D143" s="237" t="s">
        <v>15</v>
      </c>
      <c r="E143" s="42">
        <f>E139</f>
        <v>17580</v>
      </c>
      <c r="F143" s="43">
        <f t="shared" si="85"/>
        <v>180</v>
      </c>
      <c r="G143" s="41">
        <f>艺术学院二期!F8</f>
        <v>700909</v>
      </c>
      <c r="H143" s="237" t="s">
        <v>15</v>
      </c>
      <c r="I143" s="73">
        <f>艺术学院二期!H8</f>
        <v>2676.64</v>
      </c>
      <c r="J143" s="43">
        <f t="shared" si="86"/>
        <v>261.861512941598</v>
      </c>
      <c r="K143" s="74">
        <f t="shared" si="87"/>
        <v>-2463491</v>
      </c>
      <c r="L143" s="77"/>
    </row>
    <row r="144" ht="24.95" customHeight="1" spans="1:12">
      <c r="A144" s="39">
        <v>1.3</v>
      </c>
      <c r="B144" s="40" t="s">
        <v>197</v>
      </c>
      <c r="C144" s="41">
        <v>539000</v>
      </c>
      <c r="D144" s="237" t="s">
        <v>198</v>
      </c>
      <c r="E144" s="42">
        <v>9800</v>
      </c>
      <c r="F144" s="43">
        <f t="shared" si="85"/>
        <v>55</v>
      </c>
      <c r="G144" s="44">
        <f>艺术学院二期!F9</f>
        <v>9498510</v>
      </c>
      <c r="H144" s="237" t="s">
        <v>15</v>
      </c>
      <c r="I144" s="78">
        <f>I143</f>
        <v>2676.64</v>
      </c>
      <c r="J144" s="49">
        <f t="shared" si="86"/>
        <v>3548.66922709068</v>
      </c>
      <c r="K144" s="79">
        <f>G144-C144-C145</f>
        <v>3359510</v>
      </c>
      <c r="L144" s="77"/>
    </row>
    <row r="145" ht="24.95" customHeight="1" spans="1:13">
      <c r="A145" s="39">
        <v>1.4</v>
      </c>
      <c r="B145" s="40" t="s">
        <v>24</v>
      </c>
      <c r="C145" s="41">
        <v>5600000</v>
      </c>
      <c r="D145" s="237" t="s">
        <v>15</v>
      </c>
      <c r="E145" s="42">
        <f>E140</f>
        <v>2800</v>
      </c>
      <c r="F145" s="43">
        <f t="shared" ref="F145:F146" si="88">C145/E145</f>
        <v>2000</v>
      </c>
      <c r="G145" s="46"/>
      <c r="H145" s="237" t="s">
        <v>15</v>
      </c>
      <c r="I145" s="81"/>
      <c r="J145" s="54"/>
      <c r="K145" s="82"/>
      <c r="L145" s="83"/>
      <c r="M145" s="84"/>
    </row>
    <row r="146" ht="24.95" customHeight="1" spans="1:13">
      <c r="A146" s="39">
        <v>1.5</v>
      </c>
      <c r="B146" s="40" t="s">
        <v>25</v>
      </c>
      <c r="C146" s="48">
        <v>1120000</v>
      </c>
      <c r="D146" s="241" t="s">
        <v>15</v>
      </c>
      <c r="E146" s="45">
        <f>E145</f>
        <v>2800</v>
      </c>
      <c r="F146" s="49">
        <f t="shared" si="88"/>
        <v>400</v>
      </c>
      <c r="G146" s="41">
        <f>艺术学院二期!F10</f>
        <v>890545</v>
      </c>
      <c r="H146" s="237" t="s">
        <v>15</v>
      </c>
      <c r="I146" s="73">
        <f>艺术学院二期!H10</f>
        <v>2676.64</v>
      </c>
      <c r="J146" s="43">
        <f t="shared" ref="J146:J148" si="89">G146/I146</f>
        <v>332.710039452448</v>
      </c>
      <c r="K146" s="79">
        <f>G146+G147+G148-C146</f>
        <v>1729608</v>
      </c>
      <c r="L146" s="83"/>
      <c r="M146" s="84"/>
    </row>
    <row r="147" ht="24.95" customHeight="1" spans="1:13">
      <c r="A147" s="39">
        <v>1.6</v>
      </c>
      <c r="B147" s="40" t="s">
        <v>26</v>
      </c>
      <c r="C147" s="50"/>
      <c r="D147" s="51"/>
      <c r="E147" s="51"/>
      <c r="F147" s="52"/>
      <c r="G147" s="41">
        <f>艺术学院二期!F11</f>
        <v>1345825</v>
      </c>
      <c r="H147" s="237" t="s">
        <v>15</v>
      </c>
      <c r="I147" s="73">
        <f>艺术学院二期!H11</f>
        <v>2676.64</v>
      </c>
      <c r="J147" s="43">
        <f t="shared" si="89"/>
        <v>502.80388845717</v>
      </c>
      <c r="K147" s="85"/>
      <c r="L147" s="83"/>
      <c r="M147" s="84"/>
    </row>
    <row r="148" ht="24.95" customHeight="1" spans="1:12">
      <c r="A148" s="39">
        <v>1.8</v>
      </c>
      <c r="B148" s="40" t="s">
        <v>40</v>
      </c>
      <c r="C148" s="53"/>
      <c r="D148" s="47"/>
      <c r="E148" s="47"/>
      <c r="F148" s="54"/>
      <c r="G148" s="41">
        <f>艺术学院二期!F12</f>
        <v>613238</v>
      </c>
      <c r="H148" s="237" t="s">
        <v>15</v>
      </c>
      <c r="I148" s="73">
        <f>艺术学院二期!H12</f>
        <v>2676.64</v>
      </c>
      <c r="J148" s="43">
        <f t="shared" si="89"/>
        <v>229.107388367506</v>
      </c>
      <c r="K148" s="82"/>
      <c r="L148" s="71"/>
    </row>
    <row r="149" ht="24.95" customHeight="1" spans="1:12">
      <c r="A149" s="39"/>
      <c r="B149" s="40"/>
      <c r="C149" s="41"/>
      <c r="D149" s="42"/>
      <c r="E149" s="42"/>
      <c r="F149" s="43"/>
      <c r="G149" s="41"/>
      <c r="H149" s="42"/>
      <c r="I149" s="73"/>
      <c r="J149" s="43"/>
      <c r="K149" s="74"/>
      <c r="L149" s="71"/>
    </row>
    <row r="150" ht="24.95" customHeight="1" spans="1:14">
      <c r="A150" s="38">
        <v>2</v>
      </c>
      <c r="B150" s="32" t="s">
        <v>27</v>
      </c>
      <c r="C150" s="36">
        <f>SUM(C151:C157)</f>
        <v>1848000</v>
      </c>
      <c r="D150" s="238" t="s">
        <v>175</v>
      </c>
      <c r="E150" s="35">
        <f>E140</f>
        <v>2800</v>
      </c>
      <c r="F150" s="37">
        <f t="shared" ref="F150:F157" si="90">C150/E150</f>
        <v>660</v>
      </c>
      <c r="G150" s="36">
        <f>SUM(G151:G157)</f>
        <v>3603222</v>
      </c>
      <c r="H150" s="238" t="s">
        <v>175</v>
      </c>
      <c r="I150" s="69">
        <f>I140</f>
        <v>2676.64</v>
      </c>
      <c r="J150" s="37">
        <f t="shared" ref="J150:J155" si="91">G150/I150</f>
        <v>1346.1735608823</v>
      </c>
      <c r="K150" s="68">
        <f>+G150-C150</f>
        <v>1755222</v>
      </c>
      <c r="L150" s="71"/>
      <c r="M150" s="84"/>
      <c r="N150" s="84"/>
    </row>
    <row r="151" spans="1:13">
      <c r="A151" s="39">
        <v>2.1</v>
      </c>
      <c r="B151" s="40" t="s">
        <v>31</v>
      </c>
      <c r="C151" s="41">
        <v>728000</v>
      </c>
      <c r="D151" s="237" t="s">
        <v>15</v>
      </c>
      <c r="E151" s="42">
        <f>E150</f>
        <v>2800</v>
      </c>
      <c r="F151" s="43">
        <f t="shared" si="90"/>
        <v>260</v>
      </c>
      <c r="G151" s="41">
        <f>艺术学院二期!F18</f>
        <v>569062</v>
      </c>
      <c r="H151" s="237" t="s">
        <v>15</v>
      </c>
      <c r="I151" s="73">
        <f>I150</f>
        <v>2676.64</v>
      </c>
      <c r="J151" s="43">
        <f t="shared" si="91"/>
        <v>212.603114352322</v>
      </c>
      <c r="K151" s="74">
        <f>+G151-C151</f>
        <v>-158938</v>
      </c>
      <c r="L151" s="86"/>
      <c r="M151" s="84"/>
    </row>
    <row r="152" ht="24.95" customHeight="1" spans="1:13">
      <c r="A152" s="39">
        <v>2.2</v>
      </c>
      <c r="B152" s="40" t="s">
        <v>199</v>
      </c>
      <c r="C152" s="41">
        <v>168000</v>
      </c>
      <c r="D152" s="237" t="s">
        <v>15</v>
      </c>
      <c r="E152" s="42">
        <f>E150</f>
        <v>2800</v>
      </c>
      <c r="F152" s="43">
        <f t="shared" si="90"/>
        <v>60</v>
      </c>
      <c r="G152" s="41">
        <v>0</v>
      </c>
      <c r="H152" s="42"/>
      <c r="I152" s="73"/>
      <c r="J152" s="43"/>
      <c r="K152" s="74">
        <f t="shared" ref="K152:K154" si="92">+G152-C152</f>
        <v>-168000</v>
      </c>
      <c r="L152" s="71"/>
      <c r="M152" s="84"/>
    </row>
    <row r="153" ht="24.95" customHeight="1" spans="1:13">
      <c r="A153" s="39">
        <v>2.3</v>
      </c>
      <c r="B153" s="40" t="s">
        <v>28</v>
      </c>
      <c r="C153" s="41">
        <v>252000</v>
      </c>
      <c r="D153" s="237" t="s">
        <v>15</v>
      </c>
      <c r="E153" s="42">
        <f>E150</f>
        <v>2800</v>
      </c>
      <c r="F153" s="43">
        <f t="shared" si="90"/>
        <v>90</v>
      </c>
      <c r="G153" s="41">
        <f>艺术学院二期!F15</f>
        <v>546270</v>
      </c>
      <c r="H153" s="237" t="s">
        <v>15</v>
      </c>
      <c r="I153" s="73">
        <f>I150</f>
        <v>2676.64</v>
      </c>
      <c r="J153" s="43">
        <f t="shared" si="91"/>
        <v>204.087961025764</v>
      </c>
      <c r="K153" s="74">
        <f t="shared" si="92"/>
        <v>294270</v>
      </c>
      <c r="L153" s="71"/>
      <c r="M153" s="84"/>
    </row>
    <row r="154" ht="24.95" customHeight="1" spans="1:13">
      <c r="A154" s="39">
        <v>2.4</v>
      </c>
      <c r="B154" s="40" t="s">
        <v>200</v>
      </c>
      <c r="C154" s="41">
        <v>280000</v>
      </c>
      <c r="D154" s="237" t="s">
        <v>15</v>
      </c>
      <c r="E154" s="42">
        <f>E150</f>
        <v>2800</v>
      </c>
      <c r="F154" s="43">
        <f t="shared" si="90"/>
        <v>100</v>
      </c>
      <c r="G154" s="41">
        <f>艺术学院二期!F19+艺术学院二期!F20</f>
        <v>741947</v>
      </c>
      <c r="H154" s="237" t="s">
        <v>15</v>
      </c>
      <c r="I154" s="73">
        <f>I150</f>
        <v>2676.64</v>
      </c>
      <c r="J154" s="43">
        <f t="shared" si="91"/>
        <v>277.193421603204</v>
      </c>
      <c r="K154" s="74">
        <f t="shared" si="92"/>
        <v>461947</v>
      </c>
      <c r="L154" s="71"/>
      <c r="M154" s="84"/>
    </row>
    <row r="155" ht="24.95" customHeight="1" spans="1:13">
      <c r="A155" s="39">
        <v>2.5</v>
      </c>
      <c r="B155" s="40" t="s">
        <v>41</v>
      </c>
      <c r="C155" s="41">
        <v>364000</v>
      </c>
      <c r="D155" s="237" t="s">
        <v>15</v>
      </c>
      <c r="E155" s="42">
        <f>E153</f>
        <v>2800</v>
      </c>
      <c r="F155" s="43">
        <f t="shared" si="90"/>
        <v>130</v>
      </c>
      <c r="G155" s="41">
        <f>艺术学院二期!F17</f>
        <v>1100702</v>
      </c>
      <c r="H155" s="237" t="s">
        <v>15</v>
      </c>
      <c r="I155" s="73">
        <f>I153</f>
        <v>2676.64</v>
      </c>
      <c r="J155" s="43">
        <f t="shared" si="91"/>
        <v>411.225267499552</v>
      </c>
      <c r="K155" s="74">
        <f>+G155+G157-C155</f>
        <v>736702</v>
      </c>
      <c r="L155" s="71"/>
      <c r="M155" s="84"/>
    </row>
    <row r="156" ht="24.95" customHeight="1" spans="1:13">
      <c r="A156" s="39">
        <v>2.6</v>
      </c>
      <c r="B156" s="40" t="s">
        <v>29</v>
      </c>
      <c r="C156" s="41"/>
      <c r="D156" s="42"/>
      <c r="E156" s="42"/>
      <c r="F156" s="43"/>
      <c r="G156" s="41">
        <f>艺术学院二期!F16</f>
        <v>645241</v>
      </c>
      <c r="H156" s="237" t="s">
        <v>15</v>
      </c>
      <c r="I156" s="73">
        <f>I154</f>
        <v>2676.64</v>
      </c>
      <c r="J156" s="43">
        <f t="shared" ref="J156" si="93">G156/I156</f>
        <v>241.063796401459</v>
      </c>
      <c r="K156" s="74">
        <f>+G156+G158-C156</f>
        <v>645241</v>
      </c>
      <c r="L156" s="71"/>
      <c r="M156" s="84"/>
    </row>
    <row r="157" ht="24.95" customHeight="1" spans="1:13">
      <c r="A157" s="39">
        <v>2.7</v>
      </c>
      <c r="B157" s="40" t="s">
        <v>201</v>
      </c>
      <c r="C157" s="41">
        <v>56000</v>
      </c>
      <c r="D157" s="237" t="s">
        <v>15</v>
      </c>
      <c r="E157" s="42">
        <f>E154</f>
        <v>2800</v>
      </c>
      <c r="F157" s="43">
        <f t="shared" si="90"/>
        <v>20</v>
      </c>
      <c r="G157" s="41"/>
      <c r="H157" s="42"/>
      <c r="I157" s="73"/>
      <c r="J157" s="43"/>
      <c r="K157" s="74">
        <f>G157-C157</f>
        <v>-56000</v>
      </c>
      <c r="L157" s="71"/>
      <c r="M157" s="84"/>
    </row>
    <row r="158" ht="24.95" customHeight="1" spans="1:14">
      <c r="A158" s="39"/>
      <c r="B158" s="40"/>
      <c r="C158" s="41"/>
      <c r="D158" s="42"/>
      <c r="E158" s="42"/>
      <c r="F158" s="43"/>
      <c r="G158" s="41"/>
      <c r="H158" s="42"/>
      <c r="I158" s="73"/>
      <c r="J158" s="43"/>
      <c r="K158" s="74"/>
      <c r="L158" s="71"/>
      <c r="M158" s="84"/>
      <c r="N158" s="84"/>
    </row>
    <row r="159" ht="24.95" customHeight="1" spans="1:12">
      <c r="A159" s="31" t="s">
        <v>36</v>
      </c>
      <c r="B159" s="32" t="s">
        <v>220</v>
      </c>
      <c r="C159" s="36">
        <f>C160+C168</f>
        <v>58849600</v>
      </c>
      <c r="D159" s="238" t="s">
        <v>175</v>
      </c>
      <c r="E159" s="35">
        <v>14780</v>
      </c>
      <c r="F159" s="37">
        <f t="shared" ref="F159:F164" si="94">C159/E159</f>
        <v>3981.7050067659</v>
      </c>
      <c r="G159" s="36">
        <f>G160+G168</f>
        <v>50544617</v>
      </c>
      <c r="H159" s="238" t="s">
        <v>175</v>
      </c>
      <c r="I159" s="69">
        <f>艺术学院二期!H22</f>
        <v>12100.22</v>
      </c>
      <c r="J159" s="37">
        <f t="shared" ref="J159:J161" si="95">G159/I159</f>
        <v>4177.16512592333</v>
      </c>
      <c r="K159" s="68">
        <f>K160+K168</f>
        <v>-8304983</v>
      </c>
      <c r="L159" s="71"/>
    </row>
    <row r="160" ht="24.95" customHeight="1" spans="1:13">
      <c r="A160" s="38">
        <v>1</v>
      </c>
      <c r="B160" s="32" t="s">
        <v>20</v>
      </c>
      <c r="C160" s="36">
        <f>SUM(C161:C166)</f>
        <v>45522400</v>
      </c>
      <c r="D160" s="238" t="s">
        <v>175</v>
      </c>
      <c r="E160" s="35">
        <f>E159</f>
        <v>14780</v>
      </c>
      <c r="F160" s="37">
        <f t="shared" si="94"/>
        <v>3080</v>
      </c>
      <c r="G160" s="36">
        <f>SUM(G161:G166)</f>
        <v>39669496</v>
      </c>
      <c r="H160" s="238" t="s">
        <v>175</v>
      </c>
      <c r="I160" s="69">
        <f>艺术学院二期!H23</f>
        <v>12100.22</v>
      </c>
      <c r="J160" s="37">
        <f t="shared" si="95"/>
        <v>3278.41113632645</v>
      </c>
      <c r="K160" s="68">
        <f>SUM(K161:K166)</f>
        <v>-5852904</v>
      </c>
      <c r="L160" s="71"/>
      <c r="M160" s="84"/>
    </row>
    <row r="161" ht="24.95" customHeight="1" spans="1:12">
      <c r="A161" s="39">
        <v>1.1</v>
      </c>
      <c r="B161" s="40" t="s">
        <v>24</v>
      </c>
      <c r="C161" s="41">
        <v>10050400</v>
      </c>
      <c r="D161" s="237" t="s">
        <v>15</v>
      </c>
      <c r="E161" s="42">
        <f>E160</f>
        <v>14780</v>
      </c>
      <c r="F161" s="43">
        <f t="shared" si="94"/>
        <v>680</v>
      </c>
      <c r="G161" s="41">
        <f>艺术学院二期!F24</f>
        <v>484762</v>
      </c>
      <c r="H161" s="237" t="s">
        <v>15</v>
      </c>
      <c r="I161" s="73">
        <f>艺术学院二期!H24</f>
        <v>12100.22</v>
      </c>
      <c r="J161" s="43">
        <f t="shared" si="95"/>
        <v>40.0622468021243</v>
      </c>
      <c r="K161" s="74">
        <f>+G161-C161</f>
        <v>-9565638</v>
      </c>
      <c r="L161" s="77"/>
    </row>
    <row r="162" ht="24.95" customHeight="1" spans="1:12">
      <c r="A162" s="39">
        <v>1.2</v>
      </c>
      <c r="B162" s="40" t="s">
        <v>38</v>
      </c>
      <c r="C162" s="41">
        <v>8129000</v>
      </c>
      <c r="D162" s="237" t="s">
        <v>15</v>
      </c>
      <c r="E162" s="42">
        <f>E160</f>
        <v>14780</v>
      </c>
      <c r="F162" s="43">
        <f t="shared" si="94"/>
        <v>550</v>
      </c>
      <c r="G162" s="41">
        <f>艺术学院二期!F25</f>
        <v>21950714</v>
      </c>
      <c r="H162" s="237" t="s">
        <v>15</v>
      </c>
      <c r="I162" s="73">
        <f>艺术学院二期!H25</f>
        <v>12100.22</v>
      </c>
      <c r="J162" s="43">
        <f t="shared" ref="J162:J166" si="96">G162/I162</f>
        <v>1814.07561184838</v>
      </c>
      <c r="K162" s="74">
        <f t="shared" ref="K162:K163" si="97">+G162-C162</f>
        <v>13821714</v>
      </c>
      <c r="L162" s="77"/>
    </row>
    <row r="163" ht="24.95" customHeight="1" spans="1:12">
      <c r="A163" s="39">
        <v>1.3</v>
      </c>
      <c r="B163" s="40" t="s">
        <v>25</v>
      </c>
      <c r="C163" s="41">
        <v>9607000</v>
      </c>
      <c r="D163" s="237" t="s">
        <v>15</v>
      </c>
      <c r="E163" s="42">
        <f t="shared" ref="E163" si="98">E162</f>
        <v>14780</v>
      </c>
      <c r="F163" s="43">
        <f t="shared" si="94"/>
        <v>650</v>
      </c>
      <c r="G163" s="41">
        <f>艺术学院二期!F26</f>
        <v>3867275</v>
      </c>
      <c r="H163" s="237" t="s">
        <v>15</v>
      </c>
      <c r="I163" s="73">
        <f>艺术学院二期!H26</f>
        <v>12100.22</v>
      </c>
      <c r="J163" s="43">
        <f t="shared" si="96"/>
        <v>319.603693155992</v>
      </c>
      <c r="K163" s="74">
        <f t="shared" si="97"/>
        <v>-5739725</v>
      </c>
      <c r="L163" s="77"/>
    </row>
    <row r="164" ht="24.95" customHeight="1" spans="1:12">
      <c r="A164" s="39">
        <v>1.4</v>
      </c>
      <c r="B164" s="40" t="s">
        <v>26</v>
      </c>
      <c r="C164" s="100">
        <v>7390000</v>
      </c>
      <c r="D164" s="241" t="s">
        <v>15</v>
      </c>
      <c r="E164" s="45">
        <f>E166</f>
        <v>14780</v>
      </c>
      <c r="F164" s="49">
        <f t="shared" si="94"/>
        <v>500</v>
      </c>
      <c r="G164" s="41">
        <f>艺术学院二期!F27</f>
        <v>6375751</v>
      </c>
      <c r="H164" s="237" t="s">
        <v>15</v>
      </c>
      <c r="I164" s="73">
        <f>艺术学院二期!H27</f>
        <v>11871.35</v>
      </c>
      <c r="J164" s="43">
        <f t="shared" si="96"/>
        <v>537.070425857211</v>
      </c>
      <c r="K164" s="79">
        <f>G164+G165-C164</f>
        <v>-739605</v>
      </c>
      <c r="L164" s="71"/>
    </row>
    <row r="165" ht="24.95" customHeight="1" spans="1:12">
      <c r="A165" s="39">
        <v>1.5</v>
      </c>
      <c r="B165" s="40" t="s">
        <v>39</v>
      </c>
      <c r="C165" s="101"/>
      <c r="D165" s="47"/>
      <c r="E165" s="47"/>
      <c r="F165" s="54"/>
      <c r="G165" s="41">
        <f>艺术学院二期!F28</f>
        <v>274644</v>
      </c>
      <c r="H165" s="237" t="s">
        <v>15</v>
      </c>
      <c r="I165" s="73">
        <f>艺术学院二期!H28</f>
        <v>228.87</v>
      </c>
      <c r="J165" s="43">
        <f t="shared" si="96"/>
        <v>1200</v>
      </c>
      <c r="K165" s="82"/>
      <c r="L165" s="71"/>
    </row>
    <row r="166" ht="24.95" customHeight="1" spans="1:13">
      <c r="A166" s="39">
        <v>1.6</v>
      </c>
      <c r="B166" s="40" t="s">
        <v>40</v>
      </c>
      <c r="C166" s="41">
        <v>10346000</v>
      </c>
      <c r="D166" s="237" t="s">
        <v>15</v>
      </c>
      <c r="E166" s="42">
        <f t="shared" ref="E166" si="99">E162</f>
        <v>14780</v>
      </c>
      <c r="F166" s="43">
        <f t="shared" ref="F166" si="100">C166/E166</f>
        <v>700</v>
      </c>
      <c r="G166" s="41">
        <f>艺术学院二期!F29</f>
        <v>6716350</v>
      </c>
      <c r="H166" s="237" t="s">
        <v>15</v>
      </c>
      <c r="I166" s="73">
        <f>艺术学院二期!H29</f>
        <v>12100.22</v>
      </c>
      <c r="J166" s="43">
        <f t="shared" si="96"/>
        <v>555.060155931049</v>
      </c>
      <c r="K166" s="74">
        <f t="shared" ref="K166" si="101">+G166-C166</f>
        <v>-3629650</v>
      </c>
      <c r="L166" s="83"/>
      <c r="M166" s="84"/>
    </row>
    <row r="167" ht="24.95" customHeight="1" spans="1:12">
      <c r="A167" s="39"/>
      <c r="B167" s="40"/>
      <c r="C167" s="41"/>
      <c r="D167" s="42"/>
      <c r="E167" s="42"/>
      <c r="F167" s="43"/>
      <c r="G167" s="41"/>
      <c r="H167" s="42"/>
      <c r="I167" s="73"/>
      <c r="J167" s="43"/>
      <c r="K167" s="74"/>
      <c r="L167" s="71"/>
    </row>
    <row r="168" ht="24.95" customHeight="1" spans="1:14">
      <c r="A168" s="38">
        <v>2</v>
      </c>
      <c r="B168" s="32" t="s">
        <v>27</v>
      </c>
      <c r="C168" s="36">
        <f>SUM(C169:C174)</f>
        <v>13327200</v>
      </c>
      <c r="D168" s="238" t="s">
        <v>175</v>
      </c>
      <c r="E168" s="35">
        <f>E159</f>
        <v>14780</v>
      </c>
      <c r="F168" s="37">
        <f t="shared" ref="F168:F172" si="102">C168/E168</f>
        <v>901.7050067659</v>
      </c>
      <c r="G168" s="36">
        <f>SUM(G169:G174)</f>
        <v>10875121</v>
      </c>
      <c r="H168" s="238" t="s">
        <v>175</v>
      </c>
      <c r="I168" s="69">
        <f>I159</f>
        <v>12100.22</v>
      </c>
      <c r="J168" s="37">
        <f t="shared" ref="J168:J172" si="103">G168/I168</f>
        <v>898.753989596883</v>
      </c>
      <c r="K168" s="68">
        <f>+G168-C168</f>
        <v>-2452079</v>
      </c>
      <c r="L168" s="71"/>
      <c r="M168" s="84"/>
      <c r="N168" s="84"/>
    </row>
    <row r="169" ht="24.95" customHeight="1" spans="1:12">
      <c r="A169" s="39">
        <v>2.1</v>
      </c>
      <c r="B169" s="40" t="s">
        <v>28</v>
      </c>
      <c r="C169" s="41">
        <v>1478000</v>
      </c>
      <c r="D169" s="237" t="s">
        <v>15</v>
      </c>
      <c r="E169" s="42">
        <f>E168</f>
        <v>14780</v>
      </c>
      <c r="F169" s="43">
        <f t="shared" si="102"/>
        <v>100</v>
      </c>
      <c r="G169" s="41">
        <f>艺术学院二期!F32</f>
        <v>632675</v>
      </c>
      <c r="H169" s="237" t="s">
        <v>15</v>
      </c>
      <c r="I169" s="73">
        <f>I168</f>
        <v>12100.22</v>
      </c>
      <c r="J169" s="43">
        <f t="shared" si="103"/>
        <v>52.286239423746</v>
      </c>
      <c r="K169" s="74">
        <f>+G169-C169</f>
        <v>-845325</v>
      </c>
      <c r="L169" s="71"/>
    </row>
    <row r="170" ht="24.95" customHeight="1" spans="1:12">
      <c r="A170" s="39">
        <v>2.2</v>
      </c>
      <c r="B170" s="40" t="s">
        <v>29</v>
      </c>
      <c r="C170" s="41">
        <v>1921400</v>
      </c>
      <c r="D170" s="237" t="s">
        <v>15</v>
      </c>
      <c r="E170" s="42">
        <f>E168</f>
        <v>14780</v>
      </c>
      <c r="F170" s="43">
        <f t="shared" si="102"/>
        <v>130</v>
      </c>
      <c r="G170" s="41">
        <f>艺术学院二期!F33</f>
        <v>1218994</v>
      </c>
      <c r="H170" s="237" t="s">
        <v>15</v>
      </c>
      <c r="I170" s="73">
        <f>I168</f>
        <v>12100.22</v>
      </c>
      <c r="J170" s="43">
        <f t="shared" si="103"/>
        <v>100.741474121958</v>
      </c>
      <c r="K170" s="74">
        <f t="shared" ref="K170:K174" si="104">+G170-C170</f>
        <v>-702406</v>
      </c>
      <c r="L170" s="71"/>
    </row>
    <row r="171" ht="24.95" customHeight="1" spans="1:12">
      <c r="A171" s="39">
        <v>2.3</v>
      </c>
      <c r="B171" s="40" t="s">
        <v>41</v>
      </c>
      <c r="C171" s="41">
        <v>4521200</v>
      </c>
      <c r="D171" s="237" t="s">
        <v>15</v>
      </c>
      <c r="E171" s="42">
        <f>E173</f>
        <v>14780</v>
      </c>
      <c r="F171" s="43">
        <f t="shared" si="102"/>
        <v>305.899864682003</v>
      </c>
      <c r="G171" s="41">
        <f>艺术学院二期!F34</f>
        <v>4182273</v>
      </c>
      <c r="H171" s="237" t="s">
        <v>15</v>
      </c>
      <c r="I171" s="73">
        <f>I173</f>
        <v>12100.22</v>
      </c>
      <c r="J171" s="43">
        <f t="shared" si="103"/>
        <v>345.636112401262</v>
      </c>
      <c r="K171" s="74">
        <f t="shared" si="104"/>
        <v>-338927</v>
      </c>
      <c r="L171" s="71"/>
    </row>
    <row r="172" ht="24.95" customHeight="1" spans="1:12">
      <c r="A172" s="39">
        <v>2.4</v>
      </c>
      <c r="B172" s="40" t="s">
        <v>31</v>
      </c>
      <c r="C172" s="41">
        <v>2660400</v>
      </c>
      <c r="D172" s="237" t="s">
        <v>15</v>
      </c>
      <c r="E172" s="42">
        <f>E168</f>
        <v>14780</v>
      </c>
      <c r="F172" s="43">
        <f t="shared" si="102"/>
        <v>180</v>
      </c>
      <c r="G172" s="41">
        <f>艺术学院二期!F35</f>
        <v>2370126</v>
      </c>
      <c r="H172" s="237" t="s">
        <v>15</v>
      </c>
      <c r="I172" s="73">
        <f>I168</f>
        <v>12100.22</v>
      </c>
      <c r="J172" s="43">
        <f t="shared" si="103"/>
        <v>195.874620461446</v>
      </c>
      <c r="K172" s="74">
        <f t="shared" si="104"/>
        <v>-290274</v>
      </c>
      <c r="L172" s="71"/>
    </row>
    <row r="173" ht="24.95" customHeight="1" spans="1:12">
      <c r="A173" s="39">
        <v>2.5</v>
      </c>
      <c r="B173" s="40" t="s">
        <v>200</v>
      </c>
      <c r="C173" s="41">
        <v>2217000</v>
      </c>
      <c r="D173" s="237" t="s">
        <v>15</v>
      </c>
      <c r="E173" s="42">
        <f>E168</f>
        <v>14780</v>
      </c>
      <c r="F173" s="43">
        <f t="shared" ref="F173:F174" si="105">C173/E173</f>
        <v>150</v>
      </c>
      <c r="G173" s="41">
        <f>艺术学院二期!F36+艺术学院二期!F37</f>
        <v>2014099</v>
      </c>
      <c r="H173" s="237" t="s">
        <v>15</v>
      </c>
      <c r="I173" s="73">
        <f>I168</f>
        <v>12100.22</v>
      </c>
      <c r="J173" s="43">
        <f t="shared" ref="J173:J174" si="106">G173/I173</f>
        <v>166.451436420164</v>
      </c>
      <c r="K173" s="74">
        <f t="shared" si="104"/>
        <v>-202901</v>
      </c>
      <c r="L173" s="71"/>
    </row>
    <row r="174" ht="24.95" customHeight="1" spans="1:12">
      <c r="A174" s="39">
        <v>2.6</v>
      </c>
      <c r="B174" s="40" t="s">
        <v>44</v>
      </c>
      <c r="C174" s="41">
        <v>529200</v>
      </c>
      <c r="D174" s="237" t="s">
        <v>45</v>
      </c>
      <c r="E174" s="42">
        <v>2</v>
      </c>
      <c r="F174" s="43">
        <f t="shared" si="105"/>
        <v>264600</v>
      </c>
      <c r="G174" s="41">
        <f>艺术学院二期!F38</f>
        <v>456954</v>
      </c>
      <c r="H174" s="237" t="s">
        <v>45</v>
      </c>
      <c r="I174" s="42">
        <v>2</v>
      </c>
      <c r="J174" s="43">
        <f t="shared" si="106"/>
        <v>228477</v>
      </c>
      <c r="K174" s="74">
        <f t="shared" si="104"/>
        <v>-72246</v>
      </c>
      <c r="L174" s="71"/>
    </row>
    <row r="175" ht="24.95" customHeight="1" spans="1:12">
      <c r="A175" s="39"/>
      <c r="B175" s="40"/>
      <c r="C175" s="41"/>
      <c r="D175" s="42"/>
      <c r="E175" s="42"/>
      <c r="F175" s="43"/>
      <c r="G175" s="41"/>
      <c r="H175" s="42"/>
      <c r="I175" s="73"/>
      <c r="J175" s="43"/>
      <c r="K175" s="74"/>
      <c r="L175" s="71"/>
    </row>
    <row r="176" ht="24.95" customHeight="1" spans="1:13">
      <c r="A176" s="31" t="s">
        <v>50</v>
      </c>
      <c r="B176" s="32" t="s">
        <v>82</v>
      </c>
      <c r="C176" s="33">
        <f>SUM(C177:C185)</f>
        <v>7672700</v>
      </c>
      <c r="D176" s="238" t="s">
        <v>175</v>
      </c>
      <c r="E176" s="35">
        <v>17580</v>
      </c>
      <c r="F176" s="37">
        <f>C176/E176</f>
        <v>436.444823663254</v>
      </c>
      <c r="G176" s="33">
        <f>SUM(G177:G186)</f>
        <v>2672085.6</v>
      </c>
      <c r="H176" s="238" t="s">
        <v>175</v>
      </c>
      <c r="I176" s="69">
        <f>艺术学院二期!H40</f>
        <v>5003</v>
      </c>
      <c r="J176" s="37">
        <f>G176/I176</f>
        <v>534.096662002798</v>
      </c>
      <c r="K176" s="66">
        <f>SUM(K177:K186)</f>
        <v>-3682114.4</v>
      </c>
      <c r="L176" s="71"/>
      <c r="M176" s="84"/>
    </row>
    <row r="177" ht="24.95" customHeight="1" spans="1:12">
      <c r="A177" s="91">
        <v>1</v>
      </c>
      <c r="B177" s="40" t="s">
        <v>214</v>
      </c>
      <c r="C177" s="92">
        <v>291800</v>
      </c>
      <c r="D177" s="237" t="s">
        <v>15</v>
      </c>
      <c r="E177" s="40">
        <v>8338</v>
      </c>
      <c r="F177" s="93">
        <f>C177/E177</f>
        <v>34.9964020148717</v>
      </c>
      <c r="G177" s="92">
        <f>+图书馆新馆!F279</f>
        <v>0</v>
      </c>
      <c r="H177" s="42"/>
      <c r="I177" s="95">
        <f>+图书馆新馆!H279</f>
        <v>0</v>
      </c>
      <c r="J177" s="93"/>
      <c r="K177" s="96">
        <f>+G177-C177</f>
        <v>-291800</v>
      </c>
      <c r="L177" s="97"/>
    </row>
    <row r="178" ht="24.95" customHeight="1" spans="1:12">
      <c r="A178" s="91">
        <v>2</v>
      </c>
      <c r="B178" s="40" t="s">
        <v>215</v>
      </c>
      <c r="C178" s="92">
        <v>542000</v>
      </c>
      <c r="D178" s="237" t="s">
        <v>15</v>
      </c>
      <c r="E178" s="40">
        <v>2085</v>
      </c>
      <c r="F178" s="93">
        <f t="shared" ref="F178:F185" si="107">C178/E178</f>
        <v>259.952038369305</v>
      </c>
      <c r="G178" s="92">
        <f>艺术学院二期!F41</f>
        <v>565060</v>
      </c>
      <c r="H178" s="237" t="s">
        <v>15</v>
      </c>
      <c r="I178" s="95">
        <v>2042</v>
      </c>
      <c r="J178" s="93">
        <f>G178/I178</f>
        <v>276.718903036239</v>
      </c>
      <c r="K178" s="96">
        <f t="shared" ref="K178:K179" si="108">+G178-C178</f>
        <v>23060</v>
      </c>
      <c r="L178" s="97"/>
    </row>
    <row r="179" ht="24.95" customHeight="1" spans="1:12">
      <c r="A179" s="91">
        <v>3</v>
      </c>
      <c r="B179" s="40" t="s">
        <v>216</v>
      </c>
      <c r="C179" s="92">
        <v>1109000</v>
      </c>
      <c r="D179" s="237" t="s">
        <v>15</v>
      </c>
      <c r="E179" s="40">
        <v>2918</v>
      </c>
      <c r="F179" s="93">
        <f t="shared" si="107"/>
        <v>380.054832076765</v>
      </c>
      <c r="G179" s="92">
        <f>艺术学院二期!F42</f>
        <v>625350</v>
      </c>
      <c r="H179" s="237" t="s">
        <v>15</v>
      </c>
      <c r="I179" s="95">
        <f>1200</f>
        <v>1200</v>
      </c>
      <c r="J179" s="93">
        <v>10</v>
      </c>
      <c r="K179" s="96">
        <f t="shared" si="108"/>
        <v>-483650</v>
      </c>
      <c r="L179" s="97"/>
    </row>
    <row r="180" ht="24.95" customHeight="1" spans="1:12">
      <c r="A180" s="91">
        <v>4</v>
      </c>
      <c r="B180" s="40" t="s">
        <v>217</v>
      </c>
      <c r="C180" s="92">
        <v>791100</v>
      </c>
      <c r="D180" s="237" t="s">
        <v>15</v>
      </c>
      <c r="E180" s="40">
        <f>E176</f>
        <v>17580</v>
      </c>
      <c r="F180" s="93">
        <f t="shared" si="107"/>
        <v>45</v>
      </c>
      <c r="G180" s="98">
        <f>艺术学院二期!F43+艺术学院二期!F44</f>
        <v>533427</v>
      </c>
      <c r="H180" s="241" t="s">
        <v>15</v>
      </c>
      <c r="I180" s="102">
        <f>I176</f>
        <v>5003</v>
      </c>
      <c r="J180" s="103">
        <f t="shared" ref="J180" si="109">G180/I180</f>
        <v>106.621427143714</v>
      </c>
      <c r="K180" s="104">
        <f t="shared" ref="K180" si="110">+G180-C180</f>
        <v>-257673</v>
      </c>
      <c r="L180" s="97"/>
    </row>
    <row r="181" ht="24.95" customHeight="1" spans="1:12">
      <c r="A181" s="91">
        <v>5</v>
      </c>
      <c r="B181" s="40" t="s">
        <v>218</v>
      </c>
      <c r="C181" s="92">
        <v>1318500</v>
      </c>
      <c r="D181" s="237" t="s">
        <v>15</v>
      </c>
      <c r="E181" s="40">
        <f t="shared" ref="E181:E183" si="111">E180</f>
        <v>17580</v>
      </c>
      <c r="F181" s="93">
        <f t="shared" si="107"/>
        <v>75</v>
      </c>
      <c r="G181" s="99"/>
      <c r="H181" s="47"/>
      <c r="I181" s="105"/>
      <c r="J181" s="106"/>
      <c r="K181" s="107"/>
      <c r="L181" s="97"/>
    </row>
    <row r="182" ht="24.95" customHeight="1" spans="1:12">
      <c r="A182" s="91">
        <v>6</v>
      </c>
      <c r="B182" s="40" t="s">
        <v>87</v>
      </c>
      <c r="C182" s="92">
        <v>1318500</v>
      </c>
      <c r="D182" s="237" t="s">
        <v>15</v>
      </c>
      <c r="E182" s="40">
        <f t="shared" si="111"/>
        <v>17580</v>
      </c>
      <c r="F182" s="93">
        <f t="shared" si="107"/>
        <v>75</v>
      </c>
      <c r="G182" s="92">
        <f>艺术学院二期!F45</f>
        <v>300180</v>
      </c>
      <c r="H182" s="237" t="s">
        <v>15</v>
      </c>
      <c r="I182" s="95">
        <f>I180</f>
        <v>5003</v>
      </c>
      <c r="J182" s="93">
        <v>15</v>
      </c>
      <c r="K182" s="96">
        <f t="shared" ref="K182:K186" si="112">+G182-C182</f>
        <v>-1018320</v>
      </c>
      <c r="L182" s="71"/>
    </row>
    <row r="183" ht="24.95" customHeight="1" spans="1:12">
      <c r="A183" s="91">
        <v>7</v>
      </c>
      <c r="B183" s="40" t="s">
        <v>88</v>
      </c>
      <c r="C183" s="92">
        <v>615300</v>
      </c>
      <c r="D183" s="237" t="s">
        <v>15</v>
      </c>
      <c r="E183" s="40">
        <f t="shared" si="111"/>
        <v>17580</v>
      </c>
      <c r="F183" s="93">
        <f t="shared" si="107"/>
        <v>35</v>
      </c>
      <c r="G183" s="92">
        <f>艺术学院二期!F46</f>
        <v>150090</v>
      </c>
      <c r="H183" s="237" t="s">
        <v>15</v>
      </c>
      <c r="I183" s="95">
        <f t="shared" ref="I183:I185" si="113">I182</f>
        <v>5003</v>
      </c>
      <c r="J183" s="93">
        <f>+G183/I183</f>
        <v>30</v>
      </c>
      <c r="K183" s="96">
        <f t="shared" si="112"/>
        <v>-465210</v>
      </c>
      <c r="L183" s="71"/>
    </row>
    <row r="184" ht="24.95" customHeight="1" spans="1:12">
      <c r="A184" s="91">
        <v>8</v>
      </c>
      <c r="B184" s="40" t="s">
        <v>89</v>
      </c>
      <c r="C184" s="92">
        <v>1478000</v>
      </c>
      <c r="D184" s="237" t="s">
        <v>15</v>
      </c>
      <c r="E184" s="40">
        <v>14780</v>
      </c>
      <c r="F184" s="93">
        <f t="shared" si="107"/>
        <v>100</v>
      </c>
      <c r="G184" s="92">
        <f>艺术学院二期!F47</f>
        <v>250150</v>
      </c>
      <c r="H184" s="237" t="s">
        <v>15</v>
      </c>
      <c r="I184" s="95">
        <f t="shared" si="113"/>
        <v>5003</v>
      </c>
      <c r="J184" s="93">
        <f t="shared" ref="J184:J186" si="114">+G184/I184</f>
        <v>50</v>
      </c>
      <c r="K184" s="96">
        <f t="shared" si="112"/>
        <v>-1227850</v>
      </c>
      <c r="L184" s="71"/>
    </row>
    <row r="185" ht="24.95" customHeight="1" spans="1:12">
      <c r="A185" s="91">
        <v>9</v>
      </c>
      <c r="B185" s="40" t="s">
        <v>90</v>
      </c>
      <c r="C185" s="92">
        <v>208500</v>
      </c>
      <c r="D185" s="237" t="s">
        <v>15</v>
      </c>
      <c r="E185" s="40">
        <v>8338</v>
      </c>
      <c r="F185" s="93">
        <f t="shared" si="107"/>
        <v>25.0059966418805</v>
      </c>
      <c r="G185" s="92">
        <f>艺术学院二期!F48</f>
        <v>100060</v>
      </c>
      <c r="H185" s="237" t="s">
        <v>15</v>
      </c>
      <c r="I185" s="95">
        <f t="shared" si="113"/>
        <v>5003</v>
      </c>
      <c r="J185" s="93">
        <f t="shared" si="114"/>
        <v>20</v>
      </c>
      <c r="K185" s="96">
        <f t="shared" si="112"/>
        <v>-108440</v>
      </c>
      <c r="L185" s="71"/>
    </row>
    <row r="186" ht="24.95" customHeight="1" spans="1:12">
      <c r="A186" s="91">
        <v>10</v>
      </c>
      <c r="B186" s="40" t="s">
        <v>221</v>
      </c>
      <c r="C186" s="92"/>
      <c r="D186" s="42"/>
      <c r="E186" s="40"/>
      <c r="F186" s="93"/>
      <c r="G186" s="92">
        <f>艺术学院二期!F49</f>
        <v>147768.6</v>
      </c>
      <c r="H186" s="237" t="s">
        <v>15</v>
      </c>
      <c r="I186" s="95">
        <f>艺术学院二期!H49</f>
        <v>14776.86</v>
      </c>
      <c r="J186" s="93">
        <f t="shared" si="114"/>
        <v>10</v>
      </c>
      <c r="K186" s="96">
        <f t="shared" si="112"/>
        <v>147768.6</v>
      </c>
      <c r="L186" s="71"/>
    </row>
    <row r="187" ht="24.95" customHeight="1" spans="1:12">
      <c r="A187" s="91"/>
      <c r="B187" s="40"/>
      <c r="C187" s="92"/>
      <c r="D187" s="42"/>
      <c r="E187" s="40"/>
      <c r="F187" s="93"/>
      <c r="G187" s="92"/>
      <c r="H187" s="42"/>
      <c r="I187" s="95"/>
      <c r="J187" s="93"/>
      <c r="K187" s="96"/>
      <c r="L187" s="71"/>
    </row>
    <row r="188" ht="24.95" customHeight="1" spans="1:12">
      <c r="A188" s="31" t="s">
        <v>163</v>
      </c>
      <c r="B188" s="32" t="s">
        <v>106</v>
      </c>
      <c r="C188" s="33">
        <f>C189+C207</f>
        <v>67131600</v>
      </c>
      <c r="D188" s="238" t="s">
        <v>175</v>
      </c>
      <c r="E188" s="32">
        <f>E189</f>
        <v>18568</v>
      </c>
      <c r="F188" s="34">
        <f t="shared" ref="F188:F196" si="115">C188/E188</f>
        <v>3615.4459284791</v>
      </c>
      <c r="G188" s="33">
        <f>G189+G207</f>
        <v>99478736.5</v>
      </c>
      <c r="H188" s="238" t="s">
        <v>175</v>
      </c>
      <c r="I188" s="65">
        <f>学生公寓!H104</f>
        <v>18772.71</v>
      </c>
      <c r="J188" s="37">
        <f t="shared" ref="J188:J193" si="116">G188/I188</f>
        <v>5299.11432606161</v>
      </c>
      <c r="K188" s="68">
        <f>G188-C188</f>
        <v>32347136.5</v>
      </c>
      <c r="L188" s="67"/>
    </row>
    <row r="189" ht="24.95" customHeight="1" spans="1:12">
      <c r="A189" s="31" t="s">
        <v>18</v>
      </c>
      <c r="B189" s="32" t="s">
        <v>222</v>
      </c>
      <c r="C189" s="36">
        <f>C190+C199</f>
        <v>59271400</v>
      </c>
      <c r="D189" s="238" t="s">
        <v>175</v>
      </c>
      <c r="E189" s="35">
        <v>18568</v>
      </c>
      <c r="F189" s="37">
        <f t="shared" si="115"/>
        <v>3192.12623869022</v>
      </c>
      <c r="G189" s="36">
        <f>G190+G199</f>
        <v>95690765</v>
      </c>
      <c r="H189" s="238" t="s">
        <v>175</v>
      </c>
      <c r="I189" s="69">
        <f t="shared" ref="I189:I193" si="117">I188</f>
        <v>18772.71</v>
      </c>
      <c r="J189" s="37">
        <f t="shared" si="116"/>
        <v>5097.33357623913</v>
      </c>
      <c r="K189" s="68">
        <f>K190+K199</f>
        <v>36419365</v>
      </c>
      <c r="L189" s="71"/>
    </row>
    <row r="190" ht="24.95" customHeight="1" spans="1:13">
      <c r="A190" s="38">
        <v>1</v>
      </c>
      <c r="B190" s="32" t="s">
        <v>20</v>
      </c>
      <c r="C190" s="36">
        <f>SUM(C191:C197)</f>
        <v>48091100</v>
      </c>
      <c r="D190" s="238" t="s">
        <v>175</v>
      </c>
      <c r="E190" s="35">
        <f>E189</f>
        <v>18568</v>
      </c>
      <c r="F190" s="37">
        <f t="shared" si="115"/>
        <v>2589.99892287807</v>
      </c>
      <c r="G190" s="36">
        <f>SUM(G191:G197)</f>
        <v>76841858</v>
      </c>
      <c r="H190" s="238" t="s">
        <v>175</v>
      </c>
      <c r="I190" s="69">
        <f t="shared" si="117"/>
        <v>18772.71</v>
      </c>
      <c r="J190" s="37">
        <f t="shared" si="116"/>
        <v>4093.27465240767</v>
      </c>
      <c r="K190" s="68">
        <f>SUM(K191:K197)</f>
        <v>28750758</v>
      </c>
      <c r="L190" s="71"/>
      <c r="M190" s="84"/>
    </row>
    <row r="191" ht="24.95" customHeight="1" spans="1:13">
      <c r="A191" s="39">
        <v>1.1</v>
      </c>
      <c r="B191" s="40" t="s">
        <v>21</v>
      </c>
      <c r="C191" s="36">
        <v>0</v>
      </c>
      <c r="D191" s="35"/>
      <c r="E191" s="35"/>
      <c r="F191" s="37"/>
      <c r="G191" s="41">
        <f>学生公寓!F7</f>
        <v>1720000</v>
      </c>
      <c r="H191" s="237" t="s">
        <v>22</v>
      </c>
      <c r="I191" s="73">
        <v>344</v>
      </c>
      <c r="J191" s="43">
        <f t="shared" si="116"/>
        <v>5000</v>
      </c>
      <c r="K191" s="74">
        <f>G191-C191</f>
        <v>1720000</v>
      </c>
      <c r="L191" s="71"/>
      <c r="M191" s="84"/>
    </row>
    <row r="192" ht="24.95" customHeight="1" spans="1:12">
      <c r="A192" s="39">
        <v>1.2</v>
      </c>
      <c r="B192" s="40" t="s">
        <v>23</v>
      </c>
      <c r="C192" s="41">
        <v>4827700</v>
      </c>
      <c r="D192" s="237" t="s">
        <v>15</v>
      </c>
      <c r="E192" s="42">
        <f>E190</f>
        <v>18568</v>
      </c>
      <c r="F192" s="43">
        <f t="shared" si="115"/>
        <v>260.00107712193</v>
      </c>
      <c r="G192" s="41">
        <f>学生公寓!F8+学生公寓!F41+学生公寓!F59</f>
        <v>7096838</v>
      </c>
      <c r="H192" s="237" t="s">
        <v>15</v>
      </c>
      <c r="I192" s="73">
        <f>I190</f>
        <v>18772.71</v>
      </c>
      <c r="J192" s="43">
        <f t="shared" si="116"/>
        <v>378.040144443716</v>
      </c>
      <c r="K192" s="74">
        <f>+G192-C192</f>
        <v>2269138</v>
      </c>
      <c r="L192" s="77"/>
    </row>
    <row r="193" ht="24.95" customHeight="1" spans="1:12">
      <c r="A193" s="39">
        <v>1.3</v>
      </c>
      <c r="B193" s="40" t="s">
        <v>24</v>
      </c>
      <c r="C193" s="41">
        <v>10212400</v>
      </c>
      <c r="D193" s="237" t="s">
        <v>15</v>
      </c>
      <c r="E193" s="42">
        <f>E192</f>
        <v>18568</v>
      </c>
      <c r="F193" s="43">
        <f t="shared" si="115"/>
        <v>550</v>
      </c>
      <c r="G193" s="41">
        <f>学生公寓!F9+学生公寓!F24+学生公寓!F42+学生公寓!F60+学生公寓!F77</f>
        <v>5900079</v>
      </c>
      <c r="H193" s="237" t="s">
        <v>15</v>
      </c>
      <c r="I193" s="73">
        <f t="shared" si="117"/>
        <v>18772.71</v>
      </c>
      <c r="J193" s="43">
        <f t="shared" si="116"/>
        <v>314.290211695594</v>
      </c>
      <c r="K193" s="74">
        <f t="shared" ref="K193:K197" si="118">+G193-C193</f>
        <v>-4312321</v>
      </c>
      <c r="L193" s="77"/>
    </row>
    <row r="194" ht="24.95" customHeight="1" spans="1:12">
      <c r="A194" s="39">
        <v>1.4</v>
      </c>
      <c r="B194" s="40" t="s">
        <v>38</v>
      </c>
      <c r="C194" s="41">
        <v>10212400</v>
      </c>
      <c r="D194" s="237" t="s">
        <v>15</v>
      </c>
      <c r="E194" s="42">
        <f t="shared" ref="E194:E195" si="119">E193</f>
        <v>18568</v>
      </c>
      <c r="F194" s="43">
        <f t="shared" si="115"/>
        <v>550</v>
      </c>
      <c r="G194" s="41">
        <f>学生公寓!F25+学生公寓!F43+学生公寓!F61</f>
        <v>32642893</v>
      </c>
      <c r="H194" s="237" t="s">
        <v>15</v>
      </c>
      <c r="I194" s="73">
        <f t="shared" ref="I194" si="120">I192</f>
        <v>18772.71</v>
      </c>
      <c r="J194" s="43">
        <f t="shared" ref="J194:J197" si="121">G194/I194</f>
        <v>1738.84820039302</v>
      </c>
      <c r="K194" s="74">
        <f t="shared" si="118"/>
        <v>22430493</v>
      </c>
      <c r="L194" s="75" t="s">
        <v>223</v>
      </c>
    </row>
    <row r="195" ht="24.95" customHeight="1" spans="1:12">
      <c r="A195" s="39">
        <v>1.5</v>
      </c>
      <c r="B195" s="40" t="s">
        <v>25</v>
      </c>
      <c r="C195" s="41">
        <v>9841000</v>
      </c>
      <c r="D195" s="237" t="s">
        <v>15</v>
      </c>
      <c r="E195" s="42">
        <f t="shared" si="119"/>
        <v>18568</v>
      </c>
      <c r="F195" s="43">
        <f t="shared" si="115"/>
        <v>529.99784575614</v>
      </c>
      <c r="G195" s="41">
        <f>学生公寓!F10+学生公寓!F26+学生公寓!F44+学生公寓!F62+学生公寓!F78</f>
        <v>10702137</v>
      </c>
      <c r="H195" s="237" t="s">
        <v>15</v>
      </c>
      <c r="I195" s="73">
        <f>I192</f>
        <v>18772.71</v>
      </c>
      <c r="J195" s="43">
        <f t="shared" si="121"/>
        <v>570.090146814179</v>
      </c>
      <c r="K195" s="74">
        <f t="shared" si="118"/>
        <v>861137</v>
      </c>
      <c r="L195" s="77"/>
    </row>
    <row r="196" ht="24.95" customHeight="1" spans="1:12">
      <c r="A196" s="39">
        <v>1.6</v>
      </c>
      <c r="B196" s="40" t="s">
        <v>26</v>
      </c>
      <c r="C196" s="48">
        <v>7427200</v>
      </c>
      <c r="D196" s="241" t="s">
        <v>15</v>
      </c>
      <c r="E196" s="45">
        <f>E197</f>
        <v>18568</v>
      </c>
      <c r="F196" s="49">
        <f t="shared" si="115"/>
        <v>400</v>
      </c>
      <c r="G196" s="41">
        <f>学生公寓!F11+学生公寓!F27+学生公寓!F45+学生公寓!F63+学生公寓!F79</f>
        <v>12058714</v>
      </c>
      <c r="H196" s="237" t="s">
        <v>15</v>
      </c>
      <c r="I196" s="73">
        <f>学生公寓!H11+学生公寓!H27</f>
        <v>14970.57</v>
      </c>
      <c r="J196" s="43">
        <f t="shared" si="121"/>
        <v>805.494647164403</v>
      </c>
      <c r="K196" s="74">
        <f t="shared" si="118"/>
        <v>4631514</v>
      </c>
      <c r="L196" s="71"/>
    </row>
    <row r="197" ht="24.95" customHeight="1" spans="1:13">
      <c r="A197" s="39">
        <v>1.8</v>
      </c>
      <c r="B197" s="40" t="s">
        <v>40</v>
      </c>
      <c r="C197" s="41">
        <v>5570400</v>
      </c>
      <c r="D197" s="237" t="s">
        <v>15</v>
      </c>
      <c r="E197" s="42">
        <f>E194</f>
        <v>18568</v>
      </c>
      <c r="F197" s="43">
        <f t="shared" ref="F197" si="122">C197/E197</f>
        <v>300</v>
      </c>
      <c r="G197" s="41">
        <f>学生公寓!F12+学生公寓!F28+学生公寓!F46+学生公寓!F64+学生公寓!F80</f>
        <v>6721197</v>
      </c>
      <c r="H197" s="237" t="s">
        <v>15</v>
      </c>
      <c r="I197" s="73">
        <f>+I190</f>
        <v>18772.71</v>
      </c>
      <c r="J197" s="43">
        <f t="shared" si="121"/>
        <v>358.030193829234</v>
      </c>
      <c r="K197" s="74">
        <f t="shared" si="118"/>
        <v>1150797</v>
      </c>
      <c r="L197" s="83"/>
      <c r="M197" s="84"/>
    </row>
    <row r="198" ht="24.95" customHeight="1" spans="1:12">
      <c r="A198" s="39"/>
      <c r="B198" s="40"/>
      <c r="C198" s="41"/>
      <c r="D198" s="42"/>
      <c r="E198" s="42"/>
      <c r="F198" s="43"/>
      <c r="G198" s="41"/>
      <c r="H198" s="42"/>
      <c r="I198" s="73"/>
      <c r="J198" s="43"/>
      <c r="K198" s="74"/>
      <c r="L198" s="71"/>
    </row>
    <row r="199" ht="24.95" customHeight="1" spans="1:14">
      <c r="A199" s="38">
        <v>2</v>
      </c>
      <c r="B199" s="32" t="s">
        <v>27</v>
      </c>
      <c r="C199" s="36">
        <f>SUM(C200:C205)</f>
        <v>11180300</v>
      </c>
      <c r="D199" s="238" t="s">
        <v>175</v>
      </c>
      <c r="E199" s="35">
        <f>E189</f>
        <v>18568</v>
      </c>
      <c r="F199" s="37">
        <f t="shared" ref="F199:F203" si="123">C199/E199</f>
        <v>602.12731581215</v>
      </c>
      <c r="G199" s="36">
        <f>SUM(G200:G205)</f>
        <v>18848907</v>
      </c>
      <c r="H199" s="238" t="s">
        <v>175</v>
      </c>
      <c r="I199" s="69">
        <f>I189</f>
        <v>18772.71</v>
      </c>
      <c r="J199" s="37">
        <f t="shared" ref="J199:J203" si="124">G199/I199</f>
        <v>1004.05892383146</v>
      </c>
      <c r="K199" s="68">
        <f>+G199-C199</f>
        <v>7668607</v>
      </c>
      <c r="L199" s="71"/>
      <c r="M199" s="84"/>
      <c r="N199" s="84"/>
    </row>
    <row r="200" ht="24.95" customHeight="1" spans="1:12">
      <c r="A200" s="39">
        <v>2.1</v>
      </c>
      <c r="B200" s="40" t="s">
        <v>28</v>
      </c>
      <c r="C200" s="41">
        <v>2228200</v>
      </c>
      <c r="D200" s="237" t="s">
        <v>15</v>
      </c>
      <c r="E200" s="42">
        <f>E199</f>
        <v>18568</v>
      </c>
      <c r="F200" s="43">
        <f t="shared" si="123"/>
        <v>120.00215424386</v>
      </c>
      <c r="G200" s="41">
        <f>学生公寓!F15+学生公寓!F31+学生公寓!F49+学生公寓!F67+学生公寓!F83</f>
        <v>6153563</v>
      </c>
      <c r="H200" s="237" t="s">
        <v>15</v>
      </c>
      <c r="I200" s="73">
        <f>I199</f>
        <v>18772.71</v>
      </c>
      <c r="J200" s="43">
        <f t="shared" si="124"/>
        <v>327.793003780488</v>
      </c>
      <c r="K200" s="74">
        <f>+G200-C200</f>
        <v>3925363</v>
      </c>
      <c r="L200" s="71"/>
    </row>
    <row r="201" ht="24.95" customHeight="1" spans="1:12">
      <c r="A201" s="39">
        <v>2.2</v>
      </c>
      <c r="B201" s="40" t="s">
        <v>29</v>
      </c>
      <c r="C201" s="41">
        <v>1578300</v>
      </c>
      <c r="D201" s="237" t="s">
        <v>15</v>
      </c>
      <c r="E201" s="42">
        <f>E199</f>
        <v>18568</v>
      </c>
      <c r="F201" s="43">
        <f t="shared" si="123"/>
        <v>85.0010771219302</v>
      </c>
      <c r="G201" s="41">
        <f>学生公寓!F16+学生公寓!F32+学生公寓!F50+学生公寓!F68</f>
        <v>1320482</v>
      </c>
      <c r="H201" s="237" t="s">
        <v>15</v>
      </c>
      <c r="I201" s="73">
        <f>I199</f>
        <v>18772.71</v>
      </c>
      <c r="J201" s="43">
        <f t="shared" si="124"/>
        <v>70.3405102406632</v>
      </c>
      <c r="K201" s="74">
        <f t="shared" ref="K201:K205" si="125">+G201-C201</f>
        <v>-257818</v>
      </c>
      <c r="L201" s="71"/>
    </row>
    <row r="202" ht="24.95" customHeight="1" spans="1:12">
      <c r="A202" s="39">
        <v>2.3</v>
      </c>
      <c r="B202" s="40" t="s">
        <v>41</v>
      </c>
      <c r="C202" s="41">
        <v>2250000</v>
      </c>
      <c r="D202" s="237" t="s">
        <v>15</v>
      </c>
      <c r="E202" s="42">
        <f>E204</f>
        <v>18568</v>
      </c>
      <c r="F202" s="43">
        <f t="shared" si="123"/>
        <v>121.176217147781</v>
      </c>
      <c r="G202" s="41">
        <f>学生公寓!F17+学生公寓!F33+学生公寓!F51+学生公寓!F69+学生公寓!F84</f>
        <v>633873</v>
      </c>
      <c r="H202" s="237" t="s">
        <v>15</v>
      </c>
      <c r="I202" s="73">
        <f>I204</f>
        <v>18772.71</v>
      </c>
      <c r="J202" s="43">
        <f t="shared" si="124"/>
        <v>33.7656630289394</v>
      </c>
      <c r="K202" s="74">
        <f t="shared" si="125"/>
        <v>-1616127</v>
      </c>
      <c r="L202" s="71"/>
    </row>
    <row r="203" ht="24.95" customHeight="1" spans="1:12">
      <c r="A203" s="39">
        <v>2.4</v>
      </c>
      <c r="B203" s="40" t="s">
        <v>31</v>
      </c>
      <c r="C203" s="41">
        <v>2785200</v>
      </c>
      <c r="D203" s="237" t="s">
        <v>15</v>
      </c>
      <c r="E203" s="42">
        <f>E199</f>
        <v>18568</v>
      </c>
      <c r="F203" s="43">
        <f t="shared" si="123"/>
        <v>150</v>
      </c>
      <c r="G203" s="41">
        <f>学生公寓!F18+学生公寓!F34+学生公寓!F52+学生公寓!F70+学生公寓!F85</f>
        <v>4877335</v>
      </c>
      <c r="H203" s="237" t="s">
        <v>15</v>
      </c>
      <c r="I203" s="73">
        <f>I199</f>
        <v>18772.71</v>
      </c>
      <c r="J203" s="43">
        <f t="shared" si="124"/>
        <v>259.809851641026</v>
      </c>
      <c r="K203" s="74">
        <f t="shared" si="125"/>
        <v>2092135</v>
      </c>
      <c r="L203" s="71"/>
    </row>
    <row r="204" ht="24.95" customHeight="1" spans="1:12">
      <c r="A204" s="39">
        <v>2.5</v>
      </c>
      <c r="B204" s="40" t="s">
        <v>200</v>
      </c>
      <c r="C204" s="41">
        <v>1764000</v>
      </c>
      <c r="D204" s="237" t="s">
        <v>15</v>
      </c>
      <c r="E204" s="42">
        <f>E199</f>
        <v>18568</v>
      </c>
      <c r="F204" s="43">
        <f t="shared" ref="F204:F205" si="126">C204/E204</f>
        <v>95.0021542438604</v>
      </c>
      <c r="G204" s="41">
        <f>学生公寓!F19+学生公寓!F20+学生公寓!F35+学生公寓!F36+学生公寓!F53+学生公寓!F54+学生公寓!F71+学生公寓!F72+学生公寓!F86+学生公寓!F87</f>
        <v>4264315</v>
      </c>
      <c r="H204" s="237" t="s">
        <v>15</v>
      </c>
      <c r="I204" s="73">
        <f>I199</f>
        <v>18772.71</v>
      </c>
      <c r="J204" s="43">
        <f t="shared" ref="J204:J205" si="127">G204/I204</f>
        <v>227.155003193465</v>
      </c>
      <c r="K204" s="74">
        <f t="shared" si="125"/>
        <v>2500315</v>
      </c>
      <c r="L204" s="71"/>
    </row>
    <row r="205" ht="24.95" customHeight="1" spans="1:12">
      <c r="A205" s="39">
        <v>2.6</v>
      </c>
      <c r="B205" s="40" t="s">
        <v>44</v>
      </c>
      <c r="C205" s="41">
        <v>574600</v>
      </c>
      <c r="D205" s="237" t="s">
        <v>45</v>
      </c>
      <c r="E205" s="42">
        <v>2</v>
      </c>
      <c r="F205" s="43">
        <f t="shared" si="126"/>
        <v>287300</v>
      </c>
      <c r="G205" s="41">
        <f>学生公寓!F37+学生公寓!F55+学生公寓!F73</f>
        <v>1599339</v>
      </c>
      <c r="H205" s="237" t="s">
        <v>45</v>
      </c>
      <c r="I205" s="42">
        <v>7</v>
      </c>
      <c r="J205" s="43">
        <f t="shared" si="127"/>
        <v>228477</v>
      </c>
      <c r="K205" s="74">
        <f t="shared" si="125"/>
        <v>1024739</v>
      </c>
      <c r="L205" s="71"/>
    </row>
    <row r="206" ht="24.95" customHeight="1" spans="1:12">
      <c r="A206" s="39"/>
      <c r="B206" s="40"/>
      <c r="C206" s="41"/>
      <c r="D206" s="42"/>
      <c r="E206" s="42"/>
      <c r="F206" s="43"/>
      <c r="G206" s="41"/>
      <c r="H206" s="42"/>
      <c r="I206" s="73"/>
      <c r="J206" s="43"/>
      <c r="K206" s="74"/>
      <c r="L206" s="71"/>
    </row>
    <row r="207" ht="24.95" customHeight="1" spans="1:13">
      <c r="A207" s="31" t="s">
        <v>36</v>
      </c>
      <c r="B207" s="32" t="s">
        <v>82</v>
      </c>
      <c r="C207" s="33">
        <f>SUM(C208:C216)</f>
        <v>7860200</v>
      </c>
      <c r="D207" s="238" t="s">
        <v>175</v>
      </c>
      <c r="E207" s="35">
        <v>18568</v>
      </c>
      <c r="F207" s="37">
        <f>C207/E207</f>
        <v>423.319689788884</v>
      </c>
      <c r="G207" s="33">
        <f>SUM(G208:G217)</f>
        <v>3787971.5</v>
      </c>
      <c r="H207" s="238" t="s">
        <v>175</v>
      </c>
      <c r="I207" s="69">
        <v>6265</v>
      </c>
      <c r="J207" s="37">
        <f>G207/I207</f>
        <v>604.624341580208</v>
      </c>
      <c r="K207" s="66">
        <f>SUM(K208:K217)</f>
        <v>-4072228.5</v>
      </c>
      <c r="L207" s="71"/>
      <c r="M207" s="84"/>
    </row>
    <row r="208" ht="24.95" customHeight="1" spans="1:12">
      <c r="A208" s="91">
        <v>1</v>
      </c>
      <c r="B208" s="40" t="s">
        <v>214</v>
      </c>
      <c r="C208" s="92">
        <v>371400</v>
      </c>
      <c r="D208" s="237" t="s">
        <v>15</v>
      </c>
      <c r="E208" s="40">
        <v>12425</v>
      </c>
      <c r="F208" s="93">
        <f>C208/E208</f>
        <v>29.8913480885312</v>
      </c>
      <c r="G208" s="92">
        <f>+图书馆新馆!F323</f>
        <v>0</v>
      </c>
      <c r="H208" s="42"/>
      <c r="I208" s="95"/>
      <c r="J208" s="93"/>
      <c r="K208" s="96">
        <f>+G208-C208</f>
        <v>-371400</v>
      </c>
      <c r="L208" s="97"/>
    </row>
    <row r="209" ht="24.95" customHeight="1" spans="1:12">
      <c r="A209" s="91">
        <v>2</v>
      </c>
      <c r="B209" s="40" t="s">
        <v>215</v>
      </c>
      <c r="C209" s="92">
        <v>1282600</v>
      </c>
      <c r="D209" s="237" t="s">
        <v>15</v>
      </c>
      <c r="E209" s="40">
        <v>4933</v>
      </c>
      <c r="F209" s="93">
        <f t="shared" ref="F209:F216" si="128">C209/E209</f>
        <v>260.004054327995</v>
      </c>
      <c r="G209" s="92">
        <f>学生公寓!F90</f>
        <v>576460</v>
      </c>
      <c r="H209" s="237" t="s">
        <v>15</v>
      </c>
      <c r="I209" s="95">
        <f>学生公寓!H90</f>
        <v>1517</v>
      </c>
      <c r="J209" s="93">
        <f>G209/I209</f>
        <v>380</v>
      </c>
      <c r="K209" s="96">
        <f t="shared" ref="K209:K217" si="129">+G209-C209</f>
        <v>-706140</v>
      </c>
      <c r="L209" s="97"/>
    </row>
    <row r="210" ht="24.95" customHeight="1" spans="1:12">
      <c r="A210" s="91">
        <v>3</v>
      </c>
      <c r="B210" s="40" t="s">
        <v>216</v>
      </c>
      <c r="C210" s="92">
        <v>1657300</v>
      </c>
      <c r="D210" s="237" t="s">
        <v>15</v>
      </c>
      <c r="E210" s="40">
        <v>4361</v>
      </c>
      <c r="F210" s="93">
        <f t="shared" si="128"/>
        <v>380.027516624627</v>
      </c>
      <c r="G210" s="92">
        <f>学生公寓!F91</f>
        <v>649412.5</v>
      </c>
      <c r="H210" s="237" t="s">
        <v>15</v>
      </c>
      <c r="I210" s="95">
        <f>学生公寓!H91</f>
        <v>2597.65</v>
      </c>
      <c r="J210" s="93">
        <v>10</v>
      </c>
      <c r="K210" s="96">
        <f t="shared" si="129"/>
        <v>-1007887.5</v>
      </c>
      <c r="L210" s="97"/>
    </row>
    <row r="211" ht="24.95" customHeight="1" spans="1:12">
      <c r="A211" s="91">
        <v>4</v>
      </c>
      <c r="B211" s="40" t="s">
        <v>217</v>
      </c>
      <c r="C211" s="92">
        <v>742700</v>
      </c>
      <c r="D211" s="237" t="s">
        <v>15</v>
      </c>
      <c r="E211" s="40">
        <f>E207</f>
        <v>18568</v>
      </c>
      <c r="F211" s="93">
        <f t="shared" si="128"/>
        <v>39.9989228780698</v>
      </c>
      <c r="G211" s="98">
        <f>学生公寓!F92+学生公寓!F93</f>
        <v>1026805.5</v>
      </c>
      <c r="H211" s="241" t="s">
        <v>15</v>
      </c>
      <c r="I211" s="102">
        <f>学生公寓!H92</f>
        <v>8422.29</v>
      </c>
      <c r="J211" s="103">
        <f t="shared" ref="J211" si="130">G211/I211</f>
        <v>121.915239204539</v>
      </c>
      <c r="K211" s="96">
        <f t="shared" si="129"/>
        <v>284105.5</v>
      </c>
      <c r="L211" s="97"/>
    </row>
    <row r="212" ht="24.95" customHeight="1" spans="1:12">
      <c r="A212" s="91">
        <v>5</v>
      </c>
      <c r="B212" s="40" t="s">
        <v>218</v>
      </c>
      <c r="C212" s="92">
        <v>1206900</v>
      </c>
      <c r="D212" s="237" t="s">
        <v>15</v>
      </c>
      <c r="E212" s="40">
        <f t="shared" ref="E212:E214" si="131">E211</f>
        <v>18568</v>
      </c>
      <c r="F212" s="93">
        <f t="shared" si="128"/>
        <v>64.9989228780698</v>
      </c>
      <c r="G212" s="99"/>
      <c r="H212" s="47"/>
      <c r="I212" s="105"/>
      <c r="J212" s="106"/>
      <c r="K212" s="96">
        <f t="shared" si="129"/>
        <v>-1206900</v>
      </c>
      <c r="L212" s="97"/>
    </row>
    <row r="213" ht="24.95" customHeight="1" spans="1:12">
      <c r="A213" s="91">
        <v>6</v>
      </c>
      <c r="B213" s="40" t="s">
        <v>87</v>
      </c>
      <c r="C213" s="92">
        <v>1021200</v>
      </c>
      <c r="D213" s="237" t="s">
        <v>15</v>
      </c>
      <c r="E213" s="40">
        <f t="shared" si="131"/>
        <v>18568</v>
      </c>
      <c r="F213" s="93">
        <f t="shared" si="128"/>
        <v>54.9978457561396</v>
      </c>
      <c r="G213" s="92">
        <f>学生公寓!F94</f>
        <v>505337.4</v>
      </c>
      <c r="H213" s="237" t="s">
        <v>15</v>
      </c>
      <c r="I213" s="95">
        <f>I211</f>
        <v>8422.29</v>
      </c>
      <c r="J213" s="93">
        <v>15</v>
      </c>
      <c r="K213" s="96">
        <f t="shared" si="129"/>
        <v>-515862.6</v>
      </c>
      <c r="L213" s="71"/>
    </row>
    <row r="214" ht="24.95" customHeight="1" spans="1:12">
      <c r="A214" s="91">
        <v>7</v>
      </c>
      <c r="B214" s="40" t="s">
        <v>88</v>
      </c>
      <c r="C214" s="92">
        <v>649900</v>
      </c>
      <c r="D214" s="237" t="s">
        <v>15</v>
      </c>
      <c r="E214" s="40">
        <f t="shared" si="131"/>
        <v>18568</v>
      </c>
      <c r="F214" s="93">
        <f t="shared" si="128"/>
        <v>35.0010771219302</v>
      </c>
      <c r="G214" s="92">
        <f>学生公寓!F95</f>
        <v>252668.7</v>
      </c>
      <c r="H214" s="237" t="s">
        <v>15</v>
      </c>
      <c r="I214" s="95">
        <f t="shared" ref="I214:I216" si="132">I213</f>
        <v>8422.29</v>
      </c>
      <c r="J214" s="93">
        <f t="shared" ref="J214:J217" si="133">+G214/I214</f>
        <v>30</v>
      </c>
      <c r="K214" s="96">
        <f t="shared" si="129"/>
        <v>-397231.3</v>
      </c>
      <c r="L214" s="71"/>
    </row>
    <row r="215" ht="24.95" customHeight="1" spans="1:12">
      <c r="A215" s="91">
        <v>8</v>
      </c>
      <c r="B215" s="40" t="s">
        <v>89</v>
      </c>
      <c r="C215" s="92">
        <v>493300</v>
      </c>
      <c r="D215" s="237" t="s">
        <v>15</v>
      </c>
      <c r="E215" s="40">
        <v>4933</v>
      </c>
      <c r="F215" s="93">
        <f t="shared" si="128"/>
        <v>100</v>
      </c>
      <c r="G215" s="92">
        <f>学生公寓!F96</f>
        <v>421114.5</v>
      </c>
      <c r="H215" s="237" t="s">
        <v>15</v>
      </c>
      <c r="I215" s="95">
        <f t="shared" si="132"/>
        <v>8422.29</v>
      </c>
      <c r="J215" s="93">
        <f t="shared" si="133"/>
        <v>50</v>
      </c>
      <c r="K215" s="96">
        <f t="shared" si="129"/>
        <v>-72185.4999999999</v>
      </c>
      <c r="L215" s="71"/>
    </row>
    <row r="216" ht="24.95" customHeight="1" spans="1:12">
      <c r="A216" s="91">
        <v>9</v>
      </c>
      <c r="B216" s="40" t="s">
        <v>90</v>
      </c>
      <c r="C216" s="92">
        <v>434900</v>
      </c>
      <c r="D216" s="237" t="s">
        <v>15</v>
      </c>
      <c r="E216" s="40">
        <v>12425</v>
      </c>
      <c r="F216" s="93">
        <f t="shared" si="128"/>
        <v>35.0020120724346</v>
      </c>
      <c r="G216" s="92">
        <f>学生公寓!F97</f>
        <v>168445.8</v>
      </c>
      <c r="H216" s="237" t="s">
        <v>15</v>
      </c>
      <c r="I216" s="95">
        <f t="shared" si="132"/>
        <v>8422.29</v>
      </c>
      <c r="J216" s="93">
        <f t="shared" si="133"/>
        <v>20</v>
      </c>
      <c r="K216" s="96">
        <f t="shared" si="129"/>
        <v>-266454.2</v>
      </c>
      <c r="L216" s="71"/>
    </row>
    <row r="217" ht="24.95" customHeight="1" spans="1:12">
      <c r="A217" s="91">
        <v>10</v>
      </c>
      <c r="B217" s="40" t="s">
        <v>221</v>
      </c>
      <c r="C217" s="92"/>
      <c r="D217" s="42"/>
      <c r="E217" s="40"/>
      <c r="F217" s="93"/>
      <c r="G217" s="92">
        <f>学生公寓!F98</f>
        <v>187727.1</v>
      </c>
      <c r="H217" s="237" t="s">
        <v>15</v>
      </c>
      <c r="I217" s="95">
        <f>学生公寓!H98</f>
        <v>18772.71</v>
      </c>
      <c r="J217" s="93">
        <f t="shared" si="133"/>
        <v>10</v>
      </c>
      <c r="K217" s="96">
        <f t="shared" si="129"/>
        <v>187727.1</v>
      </c>
      <c r="L217" s="71"/>
    </row>
    <row r="218" ht="24.95" customHeight="1" spans="1:12">
      <c r="A218" s="91"/>
      <c r="B218" s="40"/>
      <c r="C218" s="92"/>
      <c r="D218" s="42"/>
      <c r="E218" s="40"/>
      <c r="F218" s="93"/>
      <c r="G218" s="92"/>
      <c r="H218" s="42"/>
      <c r="I218" s="95"/>
      <c r="J218" s="93"/>
      <c r="K218" s="96"/>
      <c r="L218" s="71"/>
    </row>
    <row r="219" spans="1:12">
      <c r="A219" s="31" t="s">
        <v>166</v>
      </c>
      <c r="B219" s="32" t="s">
        <v>224</v>
      </c>
      <c r="C219" s="33">
        <f>C220</f>
        <v>1315700</v>
      </c>
      <c r="D219" s="238" t="s">
        <v>175</v>
      </c>
      <c r="E219" s="32">
        <f>E229</f>
        <v>85186</v>
      </c>
      <c r="F219" s="34">
        <f t="shared" ref="F219:F223" si="134">C219/E219</f>
        <v>15.4450261780105</v>
      </c>
      <c r="G219" s="33"/>
      <c r="H219" s="32"/>
      <c r="I219" s="65"/>
      <c r="J219" s="34"/>
      <c r="K219" s="66">
        <f t="shared" ref="K219:K223" si="135">G219-C219</f>
        <v>-1315700</v>
      </c>
      <c r="L219" s="67"/>
    </row>
    <row r="220" ht="24.95" customHeight="1" spans="1:12">
      <c r="A220" s="91">
        <v>1</v>
      </c>
      <c r="B220" s="40" t="s">
        <v>225</v>
      </c>
      <c r="C220" s="92">
        <v>1315700</v>
      </c>
      <c r="D220" s="237" t="s">
        <v>198</v>
      </c>
      <c r="E220" s="40">
        <v>37590</v>
      </c>
      <c r="F220" s="93">
        <f t="shared" si="134"/>
        <v>35.0013301409949</v>
      </c>
      <c r="G220" s="92"/>
      <c r="H220" s="42"/>
      <c r="I220" s="95"/>
      <c r="J220" s="93"/>
      <c r="K220" s="96">
        <f t="shared" si="135"/>
        <v>-1315700</v>
      </c>
      <c r="L220" s="71"/>
    </row>
    <row r="221" ht="24.95" customHeight="1" spans="1:12">
      <c r="A221" s="91"/>
      <c r="B221" s="40"/>
      <c r="C221" s="92"/>
      <c r="D221" s="42"/>
      <c r="E221" s="40"/>
      <c r="F221" s="93"/>
      <c r="G221" s="92"/>
      <c r="H221" s="42"/>
      <c r="I221" s="95"/>
      <c r="J221" s="93"/>
      <c r="K221" s="96"/>
      <c r="L221" s="71"/>
    </row>
    <row r="222" s="2" customFormat="1" ht="24.95" customHeight="1" spans="1:12">
      <c r="A222" s="31" t="s">
        <v>226</v>
      </c>
      <c r="B222" s="32" t="s">
        <v>227</v>
      </c>
      <c r="C222" s="33">
        <f>C223</f>
        <v>5963000</v>
      </c>
      <c r="D222" s="238" t="s">
        <v>175</v>
      </c>
      <c r="E222" s="32">
        <f>E229</f>
        <v>85186</v>
      </c>
      <c r="F222" s="34">
        <f t="shared" si="134"/>
        <v>69.999765219637</v>
      </c>
      <c r="G222" s="33">
        <f>G223</f>
        <v>4158400</v>
      </c>
      <c r="H222" s="238" t="s">
        <v>175</v>
      </c>
      <c r="I222" s="65">
        <f>I223</f>
        <v>11366</v>
      </c>
      <c r="J222" s="34">
        <f t="shared" ref="J222:J225" si="136">G222/I222</f>
        <v>365.863100475101</v>
      </c>
      <c r="K222" s="66">
        <f t="shared" si="135"/>
        <v>-1804600</v>
      </c>
      <c r="L222" s="125"/>
    </row>
    <row r="223" ht="24.95" customHeight="1" spans="1:12">
      <c r="A223" s="91">
        <v>1</v>
      </c>
      <c r="B223" s="40" t="s">
        <v>227</v>
      </c>
      <c r="C223" s="92">
        <v>5963000</v>
      </c>
      <c r="D223" s="237" t="s">
        <v>15</v>
      </c>
      <c r="E223" s="40">
        <f>E229</f>
        <v>85186</v>
      </c>
      <c r="F223" s="93">
        <f t="shared" si="134"/>
        <v>69.999765219637</v>
      </c>
      <c r="G223" s="92">
        <f>图书馆新馆!F170+艺术学院二期!F50+学生公寓!F99</f>
        <v>4158400</v>
      </c>
      <c r="H223" s="237" t="s">
        <v>15</v>
      </c>
      <c r="I223" s="95">
        <f>图书馆新馆!H170+艺术学院二期!H50+学生公寓!H99</f>
        <v>11366</v>
      </c>
      <c r="J223" s="93">
        <f t="shared" si="136"/>
        <v>365.863100475101</v>
      </c>
      <c r="K223" s="96">
        <f t="shared" si="135"/>
        <v>-1804600</v>
      </c>
      <c r="L223" s="71"/>
    </row>
    <row r="224" ht="24.95" customHeight="1" spans="1:12">
      <c r="A224" s="91"/>
      <c r="B224" s="40"/>
      <c r="C224" s="92"/>
      <c r="D224" s="42"/>
      <c r="E224" s="40"/>
      <c r="F224" s="93"/>
      <c r="G224" s="92"/>
      <c r="H224" s="42"/>
      <c r="I224" s="95"/>
      <c r="J224" s="93"/>
      <c r="K224" s="96"/>
      <c r="L224" s="71"/>
    </row>
    <row r="225" ht="24.95" customHeight="1" spans="1:12">
      <c r="A225" s="31" t="s">
        <v>228</v>
      </c>
      <c r="B225" s="32" t="s">
        <v>229</v>
      </c>
      <c r="C225" s="33">
        <v>0</v>
      </c>
      <c r="D225" s="238" t="s">
        <v>175</v>
      </c>
      <c r="E225" s="32">
        <f>E232</f>
        <v>0</v>
      </c>
      <c r="F225" s="34">
        <v>0</v>
      </c>
      <c r="G225" s="33">
        <f>汇总表!F8</f>
        <v>1300000</v>
      </c>
      <c r="H225" s="238" t="s">
        <v>78</v>
      </c>
      <c r="I225" s="65">
        <v>1</v>
      </c>
      <c r="J225" s="34">
        <f t="shared" si="136"/>
        <v>1300000</v>
      </c>
      <c r="K225" s="66">
        <f>G225-C225</f>
        <v>1300000</v>
      </c>
      <c r="L225" s="71"/>
    </row>
    <row r="226" ht="24.95" customHeight="1" spans="1:12">
      <c r="A226" s="91"/>
      <c r="B226" s="40"/>
      <c r="C226" s="92"/>
      <c r="D226" s="42"/>
      <c r="E226" s="40"/>
      <c r="F226" s="93"/>
      <c r="G226" s="92"/>
      <c r="H226" s="42"/>
      <c r="I226" s="95"/>
      <c r="J226" s="93"/>
      <c r="K226" s="96"/>
      <c r="L226" s="71"/>
    </row>
    <row r="227" s="2" customFormat="1" ht="24.95" customHeight="1" spans="1:12">
      <c r="A227" s="31" t="s">
        <v>230</v>
      </c>
      <c r="B227" s="32" t="s">
        <v>117</v>
      </c>
      <c r="C227" s="33"/>
      <c r="D227" s="35"/>
      <c r="E227" s="32"/>
      <c r="F227" s="34"/>
      <c r="G227" s="33">
        <f>汇总表!F9</f>
        <v>22199436</v>
      </c>
      <c r="H227" s="238" t="s">
        <v>175</v>
      </c>
      <c r="I227" s="65">
        <f>汇总表!H9</f>
        <v>7574.8</v>
      </c>
      <c r="J227" s="34">
        <f>G227/I227</f>
        <v>2930.69599197339</v>
      </c>
      <c r="K227" s="66">
        <f>G227-C227</f>
        <v>22199436</v>
      </c>
      <c r="L227" s="125"/>
    </row>
    <row r="228" s="2" customFormat="1" ht="24.95" customHeight="1" spans="1:12">
      <c r="A228" s="31"/>
      <c r="B228" s="32"/>
      <c r="C228" s="33"/>
      <c r="D228" s="35"/>
      <c r="E228" s="32"/>
      <c r="F228" s="34"/>
      <c r="G228" s="33"/>
      <c r="H228" s="35"/>
      <c r="I228" s="65"/>
      <c r="J228" s="34"/>
      <c r="K228" s="66"/>
      <c r="L228" s="125"/>
    </row>
    <row r="229" ht="24.95" customHeight="1" spans="1:14">
      <c r="A229" s="39"/>
      <c r="B229" s="32" t="s">
        <v>127</v>
      </c>
      <c r="C229" s="33">
        <f>C5+C139+C188+C219+C222+C227+C225</f>
        <v>475832100</v>
      </c>
      <c r="D229" s="238" t="s">
        <v>175</v>
      </c>
      <c r="E229" s="32">
        <f>E5+E139+E188</f>
        <v>85186</v>
      </c>
      <c r="F229" s="34">
        <f>C229/E229</f>
        <v>5585.80165754936</v>
      </c>
      <c r="G229" s="33">
        <f>G5+G139+G188+G219+G222+G227+G225</f>
        <v>502634154.6</v>
      </c>
      <c r="H229" s="238" t="s">
        <v>175</v>
      </c>
      <c r="I229" s="65">
        <f>I5+I139+I188</f>
        <v>85186.16</v>
      </c>
      <c r="J229" s="34">
        <f>G229/I229</f>
        <v>5900.42038049373</v>
      </c>
      <c r="K229" s="66">
        <f>K5+K139+K219+K188+K222+K227+K225</f>
        <v>26802054.6</v>
      </c>
      <c r="L229" s="67"/>
      <c r="M229" s="84"/>
      <c r="N229" s="84"/>
    </row>
    <row r="230" ht="24.95" customHeight="1" spans="1:12">
      <c r="A230" s="31"/>
      <c r="B230" s="32"/>
      <c r="C230" s="33"/>
      <c r="D230" s="35"/>
      <c r="E230" s="32"/>
      <c r="F230" s="34"/>
      <c r="G230" s="33"/>
      <c r="H230" s="35"/>
      <c r="I230" s="65"/>
      <c r="J230" s="34"/>
      <c r="K230" s="66"/>
      <c r="L230" s="71"/>
    </row>
    <row r="231" ht="24.95" customHeight="1" spans="1:12">
      <c r="A231" s="108" t="s">
        <v>231</v>
      </c>
      <c r="B231" s="32" t="s">
        <v>129</v>
      </c>
      <c r="C231" s="33"/>
      <c r="D231" s="35"/>
      <c r="E231" s="32"/>
      <c r="F231" s="109"/>
      <c r="G231" s="33"/>
      <c r="H231" s="35"/>
      <c r="I231" s="65"/>
      <c r="J231" s="109"/>
      <c r="K231" s="66"/>
      <c r="L231" s="71"/>
    </row>
    <row r="232" ht="24.95" customHeight="1" spans="1:12">
      <c r="A232" s="91">
        <v>1</v>
      </c>
      <c r="B232" s="40" t="s">
        <v>232</v>
      </c>
      <c r="C232" s="92">
        <v>13671100</v>
      </c>
      <c r="D232" s="110"/>
      <c r="E232" s="111"/>
      <c r="F232" s="112"/>
      <c r="G232" s="92">
        <f>汇总表!F15</f>
        <v>15079024.638</v>
      </c>
      <c r="H232" s="110"/>
      <c r="I232" s="111"/>
      <c r="J232" s="112"/>
      <c r="K232" s="96">
        <f>G232-C232</f>
        <v>1407924.638</v>
      </c>
      <c r="L232" s="126"/>
    </row>
    <row r="233" ht="24.95" customHeight="1" spans="1:12">
      <c r="A233" s="91">
        <v>2</v>
      </c>
      <c r="B233" s="40" t="s">
        <v>233</v>
      </c>
      <c r="C233" s="92">
        <v>6524600</v>
      </c>
      <c r="D233" s="40"/>
      <c r="E233" s="40"/>
      <c r="F233" s="113"/>
      <c r="G233" s="92">
        <f>汇总表!F16</f>
        <v>8548300</v>
      </c>
      <c r="H233" s="40"/>
      <c r="I233" s="40"/>
      <c r="J233" s="113"/>
      <c r="K233" s="96">
        <f t="shared" ref="K233:K249" si="137">G233-C233</f>
        <v>2023700</v>
      </c>
      <c r="L233" s="127"/>
    </row>
    <row r="234" ht="24.95" customHeight="1" spans="1:12">
      <c r="A234" s="91">
        <v>3</v>
      </c>
      <c r="B234" s="40" t="s">
        <v>234</v>
      </c>
      <c r="C234" s="92">
        <v>16000</v>
      </c>
      <c r="D234" s="110"/>
      <c r="E234" s="111"/>
      <c r="F234" s="112"/>
      <c r="G234" s="92">
        <v>0</v>
      </c>
      <c r="H234" s="110"/>
      <c r="I234" s="111"/>
      <c r="J234" s="112"/>
      <c r="K234" s="96">
        <f t="shared" si="137"/>
        <v>-16000</v>
      </c>
      <c r="L234" s="126"/>
    </row>
    <row r="235" ht="24.95" customHeight="1" spans="1:12">
      <c r="A235" s="91">
        <v>4</v>
      </c>
      <c r="B235" s="40" t="s">
        <v>235</v>
      </c>
      <c r="C235" s="92">
        <v>1657600</v>
      </c>
      <c r="D235" s="40"/>
      <c r="E235" s="40"/>
      <c r="F235" s="113"/>
      <c r="G235" s="92">
        <f>汇总表!F25</f>
        <v>2022036.6184</v>
      </c>
      <c r="H235" s="40"/>
      <c r="I235" s="40"/>
      <c r="J235" s="113"/>
      <c r="K235" s="96">
        <f t="shared" si="137"/>
        <v>364436.6184</v>
      </c>
      <c r="L235" s="126"/>
    </row>
    <row r="236" ht="24.95" customHeight="1" spans="1:12">
      <c r="A236" s="91">
        <v>5</v>
      </c>
      <c r="B236" s="40" t="s">
        <v>130</v>
      </c>
      <c r="C236" s="92">
        <v>926200</v>
      </c>
      <c r="D236" s="40"/>
      <c r="E236" s="40"/>
      <c r="F236" s="113"/>
      <c r="G236" s="92">
        <f>汇总表!F14</f>
        <v>1115440</v>
      </c>
      <c r="H236" s="40"/>
      <c r="I236" s="40"/>
      <c r="J236" s="113"/>
      <c r="K236" s="96">
        <f t="shared" si="137"/>
        <v>189240</v>
      </c>
      <c r="L236" s="127"/>
    </row>
    <row r="237" ht="24.95" customHeight="1" spans="1:12">
      <c r="A237" s="91">
        <v>6</v>
      </c>
      <c r="B237" s="40" t="s">
        <v>236</v>
      </c>
      <c r="C237" s="92">
        <v>3045300</v>
      </c>
      <c r="D237" s="114"/>
      <c r="E237" s="111"/>
      <c r="F237" s="112"/>
      <c r="G237" s="92">
        <f>汇总表!F17</f>
        <v>4021073.2368</v>
      </c>
      <c r="H237" s="114"/>
      <c r="I237" s="111"/>
      <c r="J237" s="112"/>
      <c r="K237" s="96">
        <f t="shared" si="137"/>
        <v>975773.2368</v>
      </c>
      <c r="L237" s="126"/>
    </row>
    <row r="238" ht="24.95" customHeight="1" spans="1:12">
      <c r="A238" s="91">
        <v>7</v>
      </c>
      <c r="B238" s="40" t="s">
        <v>139</v>
      </c>
      <c r="C238" s="92">
        <v>11604900</v>
      </c>
      <c r="D238" s="114"/>
      <c r="E238" s="111"/>
      <c r="F238" s="112"/>
      <c r="G238" s="92">
        <f>汇总表!F18</f>
        <v>12927900</v>
      </c>
      <c r="H238" s="114"/>
      <c r="I238" s="111"/>
      <c r="J238" s="112"/>
      <c r="K238" s="96">
        <f t="shared" si="137"/>
        <v>1323000</v>
      </c>
      <c r="L238" s="126"/>
    </row>
    <row r="239" ht="24.95" customHeight="1" spans="1:12">
      <c r="A239" s="91">
        <v>8</v>
      </c>
      <c r="B239" s="40" t="s">
        <v>237</v>
      </c>
      <c r="C239" s="92">
        <v>1160500</v>
      </c>
      <c r="D239" s="40"/>
      <c r="E239" s="40"/>
      <c r="F239" s="113"/>
      <c r="G239" s="92">
        <f>汇总表!F19</f>
        <v>1292790</v>
      </c>
      <c r="H239" s="40"/>
      <c r="I239" s="40"/>
      <c r="J239" s="113"/>
      <c r="K239" s="96">
        <f t="shared" si="137"/>
        <v>132290</v>
      </c>
      <c r="L239" s="128"/>
    </row>
    <row r="240" ht="24.95" customHeight="1" spans="1:12">
      <c r="A240" s="91">
        <v>9</v>
      </c>
      <c r="B240" s="40" t="s">
        <v>143</v>
      </c>
      <c r="C240" s="92">
        <v>928400</v>
      </c>
      <c r="D240" s="55"/>
      <c r="E240" s="40"/>
      <c r="F240" s="113"/>
      <c r="G240" s="92">
        <f>汇总表!F20</f>
        <v>1034232</v>
      </c>
      <c r="H240" s="55"/>
      <c r="I240" s="40"/>
      <c r="J240" s="113"/>
      <c r="K240" s="96">
        <f t="shared" si="137"/>
        <v>105832</v>
      </c>
      <c r="L240" s="126"/>
    </row>
    <row r="241" ht="24.95" customHeight="1" spans="1:12">
      <c r="A241" s="91">
        <v>10</v>
      </c>
      <c r="B241" s="40" t="s">
        <v>238</v>
      </c>
      <c r="C241" s="92">
        <v>105700</v>
      </c>
      <c r="D241" s="110"/>
      <c r="E241" s="111"/>
      <c r="F241" s="112"/>
      <c r="G241" s="92">
        <f>汇总表!F21</f>
        <v>203580</v>
      </c>
      <c r="H241" s="110"/>
      <c r="I241" s="111"/>
      <c r="J241" s="112"/>
      <c r="K241" s="96">
        <f t="shared" si="137"/>
        <v>97880</v>
      </c>
      <c r="L241" s="126"/>
    </row>
    <row r="242" ht="24.95" customHeight="1" spans="1:12">
      <c r="A242" s="91">
        <v>11</v>
      </c>
      <c r="B242" s="40" t="s">
        <v>147</v>
      </c>
      <c r="C242" s="92">
        <v>56400</v>
      </c>
      <c r="D242" s="55"/>
      <c r="E242" s="40"/>
      <c r="F242" s="113"/>
      <c r="G242" s="92">
        <f>汇总表!F22</f>
        <v>56400</v>
      </c>
      <c r="H242" s="55"/>
      <c r="I242" s="40"/>
      <c r="J242" s="113"/>
      <c r="K242" s="96">
        <f t="shared" ref="K242:K246" si="138">G242-C242</f>
        <v>0</v>
      </c>
      <c r="L242" s="126"/>
    </row>
    <row r="243" ht="24.95" customHeight="1" spans="1:12">
      <c r="A243" s="91">
        <v>12</v>
      </c>
      <c r="B243" s="40" t="s">
        <v>156</v>
      </c>
      <c r="C243" s="92">
        <v>475800</v>
      </c>
      <c r="D243" s="110"/>
      <c r="E243" s="111"/>
      <c r="F243" s="112"/>
      <c r="G243" s="92">
        <f>汇总表!F27</f>
        <v>502634.1546</v>
      </c>
      <c r="H243" s="110"/>
      <c r="I243" s="111"/>
      <c r="J243" s="112"/>
      <c r="K243" s="96">
        <f t="shared" si="138"/>
        <v>26834.1546</v>
      </c>
      <c r="L243" s="126"/>
    </row>
    <row r="244" ht="24.95" customHeight="1" spans="1:12">
      <c r="A244" s="91">
        <v>13</v>
      </c>
      <c r="B244" s="40" t="s">
        <v>154</v>
      </c>
      <c r="C244" s="92">
        <v>2379200</v>
      </c>
      <c r="D244" s="40"/>
      <c r="E244" s="40"/>
      <c r="F244" s="113"/>
      <c r="G244" s="92">
        <f>汇总表!F26</f>
        <v>2513170.773</v>
      </c>
      <c r="H244" s="40"/>
      <c r="I244" s="40"/>
      <c r="J244" s="113"/>
      <c r="K244" s="96">
        <f t="shared" si="138"/>
        <v>133970.773</v>
      </c>
      <c r="L244" s="128"/>
    </row>
    <row r="245" ht="24.95" customHeight="1" spans="1:12">
      <c r="A245" s="91">
        <v>14</v>
      </c>
      <c r="B245" s="40" t="s">
        <v>158</v>
      </c>
      <c r="C245" s="92">
        <v>1427500</v>
      </c>
      <c r="D245" s="110"/>
      <c r="E245" s="111"/>
      <c r="F245" s="112"/>
      <c r="G245" s="92">
        <f>汇总表!F28</f>
        <v>1507902.4638</v>
      </c>
      <c r="H245" s="110"/>
      <c r="I245" s="111"/>
      <c r="J245" s="112"/>
      <c r="K245" s="96">
        <f t="shared" si="138"/>
        <v>80402.4638</v>
      </c>
      <c r="L245" s="128"/>
    </row>
    <row r="246" ht="24.95" customHeight="1" spans="1:12">
      <c r="A246" s="91">
        <v>15</v>
      </c>
      <c r="B246" s="40" t="s">
        <v>239</v>
      </c>
      <c r="C246" s="92">
        <v>394700</v>
      </c>
      <c r="D246" s="110"/>
      <c r="E246" s="111">
        <f>E220</f>
        <v>37590</v>
      </c>
      <c r="F246" s="112">
        <v>66</v>
      </c>
      <c r="G246" s="92">
        <f>汇总表!F24</f>
        <v>506817.0773</v>
      </c>
      <c r="H246" s="42"/>
      <c r="I246" s="73"/>
      <c r="J246" s="43"/>
      <c r="K246" s="96">
        <f t="shared" si="138"/>
        <v>112117.0773</v>
      </c>
      <c r="L246" s="71"/>
    </row>
    <row r="247" ht="24.95" customHeight="1" spans="1:12">
      <c r="A247" s="91">
        <v>16</v>
      </c>
      <c r="B247" s="40" t="s">
        <v>148</v>
      </c>
      <c r="C247" s="92">
        <v>251600</v>
      </c>
      <c r="D247" s="55"/>
      <c r="E247" s="40"/>
      <c r="F247" s="113"/>
      <c r="G247" s="92">
        <f>汇总表!F23</f>
        <v>371396.101938</v>
      </c>
      <c r="H247" s="55"/>
      <c r="I247" s="40"/>
      <c r="J247" s="113"/>
      <c r="K247" s="96">
        <f t="shared" si="137"/>
        <v>119796.101938</v>
      </c>
      <c r="L247" s="126"/>
    </row>
    <row r="248" ht="33" spans="1:12">
      <c r="A248" s="91">
        <v>17</v>
      </c>
      <c r="B248" s="55" t="s">
        <v>240</v>
      </c>
      <c r="C248" s="92">
        <v>95900</v>
      </c>
      <c r="D248" s="110"/>
      <c r="E248" s="111"/>
      <c r="F248" s="112"/>
      <c r="G248" s="92">
        <f>汇总表!F29</f>
        <v>55371.004</v>
      </c>
      <c r="H248" s="110"/>
      <c r="I248" s="111"/>
      <c r="J248" s="112"/>
      <c r="K248" s="96">
        <f t="shared" si="137"/>
        <v>-40528.996</v>
      </c>
      <c r="L248" s="126"/>
    </row>
    <row r="249" ht="33" spans="1:12">
      <c r="A249" s="91">
        <v>18</v>
      </c>
      <c r="B249" s="55" t="s">
        <v>161</v>
      </c>
      <c r="C249" s="92">
        <v>250000</v>
      </c>
      <c r="D249" s="40"/>
      <c r="E249" s="40"/>
      <c r="F249" s="113"/>
      <c r="G249" s="92">
        <f>汇总表!F30</f>
        <v>250000</v>
      </c>
      <c r="H249" s="40"/>
      <c r="I249" s="40"/>
      <c r="J249" s="113"/>
      <c r="K249" s="96">
        <f t="shared" si="137"/>
        <v>0</v>
      </c>
      <c r="L249" s="128"/>
    </row>
    <row r="250" ht="24.95" customHeight="1" spans="1:12">
      <c r="A250" s="39"/>
      <c r="B250" s="40"/>
      <c r="C250" s="92"/>
      <c r="D250" s="42"/>
      <c r="E250" s="42"/>
      <c r="F250" s="43"/>
      <c r="G250" s="92"/>
      <c r="H250" s="42"/>
      <c r="I250" s="73"/>
      <c r="J250" s="43"/>
      <c r="K250" s="96"/>
      <c r="L250" s="71"/>
    </row>
    <row r="251" ht="24.95" customHeight="1" spans="1:12">
      <c r="A251" s="39"/>
      <c r="B251" s="32" t="s">
        <v>162</v>
      </c>
      <c r="C251" s="33">
        <f>SUM(C232:C249)</f>
        <v>44971400</v>
      </c>
      <c r="D251" s="238" t="s">
        <v>175</v>
      </c>
      <c r="E251" s="32">
        <f>E229</f>
        <v>85186</v>
      </c>
      <c r="F251" s="34">
        <f>C251/E251</f>
        <v>527.920080764445</v>
      </c>
      <c r="G251" s="33">
        <f>SUM(G232:G250)</f>
        <v>52008068.067838</v>
      </c>
      <c r="H251" s="238" t="s">
        <v>175</v>
      </c>
      <c r="I251" s="65">
        <f>I229</f>
        <v>85186.16</v>
      </c>
      <c r="J251" s="34">
        <f>G251/I251</f>
        <v>610.522508208352</v>
      </c>
      <c r="K251" s="66">
        <f>SUM(K232:K249)</f>
        <v>7036668.067838</v>
      </c>
      <c r="L251" s="129"/>
    </row>
    <row r="252" ht="24.95" customHeight="1" spans="1:12">
      <c r="A252" s="31"/>
      <c r="B252" s="32"/>
      <c r="C252" s="33"/>
      <c r="D252" s="32"/>
      <c r="E252" s="32"/>
      <c r="F252" s="34"/>
      <c r="G252" s="33"/>
      <c r="H252" s="32"/>
      <c r="I252" s="65"/>
      <c r="J252" s="34"/>
      <c r="K252" s="66"/>
      <c r="L252" s="71"/>
    </row>
    <row r="253" ht="24.95" customHeight="1" spans="1:12">
      <c r="A253" s="31" t="s">
        <v>241</v>
      </c>
      <c r="B253" s="32" t="s">
        <v>242</v>
      </c>
      <c r="C253" s="33">
        <f>(C229+C251)*5%</f>
        <v>26040175</v>
      </c>
      <c r="D253" s="239" t="s">
        <v>243</v>
      </c>
      <c r="E253" s="116"/>
      <c r="F253" s="117"/>
      <c r="G253" s="33">
        <f>(G229+G251)*3%</f>
        <v>16639266.6800351</v>
      </c>
      <c r="H253" s="239" t="s">
        <v>165</v>
      </c>
      <c r="I253" s="116"/>
      <c r="J253" s="117"/>
      <c r="K253" s="66">
        <f>G253-C253</f>
        <v>-9400908.31996486</v>
      </c>
      <c r="L253" s="67"/>
    </row>
    <row r="254" ht="24.95" customHeight="1" spans="1:12">
      <c r="A254" s="31"/>
      <c r="B254" s="32"/>
      <c r="C254" s="33"/>
      <c r="D254" s="32"/>
      <c r="E254" s="32"/>
      <c r="F254" s="34"/>
      <c r="G254" s="33"/>
      <c r="H254" s="32"/>
      <c r="I254" s="65"/>
      <c r="J254" s="34"/>
      <c r="K254" s="66"/>
      <c r="L254" s="71"/>
    </row>
    <row r="255" ht="24.95" customHeight="1" spans="1:13">
      <c r="A255" s="118" t="s">
        <v>244</v>
      </c>
      <c r="B255" s="119" t="s">
        <v>167</v>
      </c>
      <c r="C255" s="120">
        <f>C229+C251+C253</f>
        <v>546843675</v>
      </c>
      <c r="D255" s="240" t="s">
        <v>175</v>
      </c>
      <c r="E255" s="119">
        <f>E251</f>
        <v>85186</v>
      </c>
      <c r="F255" s="122">
        <f>C255/E255</f>
        <v>6419.4078252295</v>
      </c>
      <c r="G255" s="120">
        <f>G229+G251+G253</f>
        <v>571281489.347873</v>
      </c>
      <c r="H255" s="240" t="s">
        <v>175</v>
      </c>
      <c r="I255" s="130">
        <f>I251</f>
        <v>85186.16</v>
      </c>
      <c r="J255" s="122">
        <f>G255/I255</f>
        <v>6706.27117536315</v>
      </c>
      <c r="K255" s="131">
        <f>K229+K251+K253</f>
        <v>24437814.3478731</v>
      </c>
      <c r="L255" s="132"/>
      <c r="M255" s="84"/>
    </row>
    <row r="256" ht="18.75" spans="2:11">
      <c r="B256" s="123"/>
      <c r="C256" s="124"/>
      <c r="G256" s="124"/>
      <c r="K256" s="133"/>
    </row>
    <row r="257" ht="18.75" spans="2:11">
      <c r="B257" s="123"/>
      <c r="C257" s="124"/>
      <c r="G257" s="124"/>
      <c r="K257" s="133"/>
    </row>
    <row r="258" spans="1:8">
      <c r="A258" s="134"/>
      <c r="B258" s="135"/>
      <c r="D258" s="136"/>
      <c r="H258" s="136"/>
    </row>
    <row r="259" s="4" customFormat="1" spans="1:208">
      <c r="A259" s="6"/>
      <c r="B259" s="123"/>
      <c r="C259" s="8"/>
      <c r="D259" s="9"/>
      <c r="E259" s="9"/>
      <c r="F259" s="9"/>
      <c r="G259" s="8"/>
      <c r="H259" s="9"/>
      <c r="I259" s="10"/>
      <c r="J259" s="9"/>
      <c r="K259" s="11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</row>
    <row r="260" s="4" customFormat="1" spans="1:208">
      <c r="A260" s="6"/>
      <c r="B260" s="123"/>
      <c r="C260" s="8"/>
      <c r="D260" s="9"/>
      <c r="E260" s="9"/>
      <c r="F260" s="9"/>
      <c r="G260" s="8"/>
      <c r="H260" s="9"/>
      <c r="I260" s="10"/>
      <c r="J260" s="9"/>
      <c r="K260" s="11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</row>
    <row r="261" s="4" customFormat="1" spans="1:208">
      <c r="A261" s="6"/>
      <c r="B261" s="123"/>
      <c r="C261" s="8"/>
      <c r="D261" s="9"/>
      <c r="E261" s="9"/>
      <c r="F261" s="9"/>
      <c r="G261" s="8"/>
      <c r="H261" s="9"/>
      <c r="I261" s="10"/>
      <c r="J261" s="9"/>
      <c r="K261" s="11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</row>
    <row r="262" s="4" customFormat="1" spans="1:208">
      <c r="A262" s="6"/>
      <c r="B262" s="123"/>
      <c r="C262" s="8"/>
      <c r="D262" s="9"/>
      <c r="E262" s="9"/>
      <c r="F262" s="9"/>
      <c r="G262" s="8"/>
      <c r="H262" s="9"/>
      <c r="I262" s="10"/>
      <c r="J262" s="9"/>
      <c r="K262" s="11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</row>
    <row r="263" s="4" customFormat="1" spans="1:208">
      <c r="A263" s="6"/>
      <c r="B263" s="123"/>
      <c r="C263" s="8"/>
      <c r="D263" s="9"/>
      <c r="E263" s="9"/>
      <c r="F263" s="9"/>
      <c r="G263" s="8"/>
      <c r="H263" s="9"/>
      <c r="I263" s="10"/>
      <c r="J263" s="9"/>
      <c r="K263" s="11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</row>
    <row r="264" s="4" customFormat="1" spans="1:208">
      <c r="A264" s="6"/>
      <c r="B264" s="123"/>
      <c r="C264" s="8"/>
      <c r="D264" s="9"/>
      <c r="E264" s="9"/>
      <c r="F264" s="9"/>
      <c r="G264" s="8"/>
      <c r="H264" s="9"/>
      <c r="I264" s="10"/>
      <c r="J264" s="9"/>
      <c r="K264" s="11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 s="12"/>
      <c r="DH264" s="12"/>
      <c r="DI264" s="12"/>
      <c r="DJ264" s="12"/>
      <c r="DK264" s="12"/>
      <c r="DL264" s="12"/>
      <c r="DM264" s="12"/>
      <c r="DN264" s="12"/>
      <c r="DO264" s="12"/>
      <c r="DP264" s="12"/>
      <c r="DQ264" s="12"/>
      <c r="DR264" s="12"/>
      <c r="DS264" s="12"/>
      <c r="DT264" s="12"/>
      <c r="DU264" s="12"/>
      <c r="DV264" s="12"/>
      <c r="DW264" s="12"/>
      <c r="DX264" s="12"/>
      <c r="DY264" s="12"/>
      <c r="DZ264" s="12"/>
      <c r="EA264" s="12"/>
      <c r="EB264" s="12"/>
      <c r="EC264" s="12"/>
      <c r="ED264" s="12"/>
      <c r="EE264" s="12"/>
      <c r="EF264" s="12"/>
      <c r="EG264" s="12"/>
      <c r="EH264" s="12"/>
      <c r="EI264" s="12"/>
      <c r="EJ264" s="12"/>
      <c r="EK264" s="12"/>
      <c r="EL264" s="12"/>
      <c r="EM264" s="12"/>
      <c r="EN264" s="12"/>
      <c r="EO264" s="12"/>
      <c r="EP264" s="12"/>
      <c r="EQ264" s="12"/>
      <c r="ER264" s="12"/>
      <c r="ES264" s="12"/>
      <c r="ET264" s="12"/>
      <c r="EU264" s="12"/>
      <c r="EV264" s="12"/>
      <c r="EW264" s="12"/>
      <c r="EX264" s="12"/>
      <c r="EY264" s="12"/>
      <c r="EZ264" s="12"/>
      <c r="FA264" s="12"/>
      <c r="FB264" s="12"/>
      <c r="FC264" s="12"/>
      <c r="FD264" s="12"/>
      <c r="FE264" s="12"/>
      <c r="FF264" s="12"/>
      <c r="FG264" s="12"/>
      <c r="FH264" s="12"/>
      <c r="FI264" s="12"/>
      <c r="FJ264" s="12"/>
      <c r="FK264" s="12"/>
      <c r="FL264" s="12"/>
      <c r="FM264" s="12"/>
      <c r="FN264" s="12"/>
      <c r="FO264" s="12"/>
      <c r="FP264" s="12"/>
      <c r="FQ264" s="12"/>
      <c r="FR264" s="12"/>
      <c r="FS264" s="12"/>
      <c r="FT264" s="12"/>
      <c r="FU264" s="12"/>
      <c r="FV264" s="12"/>
      <c r="FW264" s="12"/>
      <c r="FX264" s="12"/>
      <c r="FY264" s="12"/>
      <c r="FZ264" s="12"/>
      <c r="GA264" s="12"/>
      <c r="GB264" s="12"/>
      <c r="GC264" s="12"/>
      <c r="GD264" s="12"/>
      <c r="GE264" s="12"/>
      <c r="GF264" s="12"/>
      <c r="GG264" s="12"/>
      <c r="GH264" s="12"/>
      <c r="GI264" s="12"/>
      <c r="GJ264" s="12"/>
      <c r="GK264" s="12"/>
      <c r="GL264" s="12"/>
      <c r="GM264" s="12"/>
      <c r="GN264" s="12"/>
      <c r="GO264" s="12"/>
      <c r="GP264" s="12"/>
      <c r="GQ264" s="12"/>
      <c r="GR264" s="12"/>
      <c r="GS264" s="12"/>
      <c r="GT264" s="12"/>
      <c r="GU264" s="12"/>
      <c r="GV264" s="12"/>
      <c r="GW264" s="12"/>
      <c r="GX264" s="12"/>
      <c r="GY264" s="12"/>
      <c r="GZ264" s="12"/>
    </row>
    <row r="265" s="4" customFormat="1" spans="1:208">
      <c r="A265" s="6"/>
      <c r="B265" s="123"/>
      <c r="C265" s="8"/>
      <c r="D265" s="9"/>
      <c r="E265" s="9"/>
      <c r="F265" s="9"/>
      <c r="G265" s="8"/>
      <c r="H265" s="9"/>
      <c r="I265" s="10"/>
      <c r="J265" s="9"/>
      <c r="K265" s="11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 s="12"/>
      <c r="DH265" s="12"/>
      <c r="DI265" s="12"/>
      <c r="DJ265" s="12"/>
      <c r="DK265" s="12"/>
      <c r="DL265" s="12"/>
      <c r="DM265" s="12"/>
      <c r="DN265" s="12"/>
      <c r="DO265" s="12"/>
      <c r="DP265" s="12"/>
      <c r="DQ265" s="12"/>
      <c r="DR265" s="12"/>
      <c r="DS265" s="12"/>
      <c r="DT265" s="12"/>
      <c r="DU265" s="12"/>
      <c r="DV265" s="12"/>
      <c r="DW265" s="12"/>
      <c r="DX265" s="12"/>
      <c r="DY265" s="12"/>
      <c r="DZ265" s="12"/>
      <c r="EA265" s="12"/>
      <c r="EB265" s="12"/>
      <c r="EC265" s="12"/>
      <c r="ED265" s="12"/>
      <c r="EE265" s="12"/>
      <c r="EF265" s="12"/>
      <c r="EG265" s="12"/>
      <c r="EH265" s="12"/>
      <c r="EI265" s="12"/>
      <c r="EJ265" s="12"/>
      <c r="EK265" s="12"/>
      <c r="EL265" s="12"/>
      <c r="EM265" s="12"/>
      <c r="EN265" s="12"/>
      <c r="EO265" s="12"/>
      <c r="EP265" s="12"/>
      <c r="EQ265" s="12"/>
      <c r="ER265" s="12"/>
      <c r="ES265" s="12"/>
      <c r="ET265" s="12"/>
      <c r="EU265" s="12"/>
      <c r="EV265" s="12"/>
      <c r="EW265" s="12"/>
      <c r="EX265" s="12"/>
      <c r="EY265" s="12"/>
      <c r="EZ265" s="12"/>
      <c r="FA265" s="12"/>
      <c r="FB265" s="12"/>
      <c r="FC265" s="12"/>
      <c r="FD265" s="12"/>
      <c r="FE265" s="12"/>
      <c r="FF265" s="12"/>
      <c r="FG265" s="12"/>
      <c r="FH265" s="12"/>
      <c r="FI265" s="12"/>
      <c r="FJ265" s="12"/>
      <c r="FK265" s="12"/>
      <c r="FL265" s="12"/>
      <c r="FM265" s="12"/>
      <c r="FN265" s="12"/>
      <c r="FO265" s="12"/>
      <c r="FP265" s="12"/>
      <c r="FQ265" s="12"/>
      <c r="FR265" s="12"/>
      <c r="FS265" s="12"/>
      <c r="FT265" s="12"/>
      <c r="FU265" s="12"/>
      <c r="FV265" s="12"/>
      <c r="FW265" s="12"/>
      <c r="FX265" s="12"/>
      <c r="FY265" s="12"/>
      <c r="FZ265" s="12"/>
      <c r="GA265" s="12"/>
      <c r="GB265" s="12"/>
      <c r="GC265" s="12"/>
      <c r="GD265" s="12"/>
      <c r="GE265" s="12"/>
      <c r="GF265" s="12"/>
      <c r="GG265" s="12"/>
      <c r="GH265" s="12"/>
      <c r="GI265" s="12"/>
      <c r="GJ265" s="12"/>
      <c r="GK265" s="12"/>
      <c r="GL265" s="12"/>
      <c r="GM265" s="12"/>
      <c r="GN265" s="12"/>
      <c r="GO265" s="12"/>
      <c r="GP265" s="12"/>
      <c r="GQ265" s="12"/>
      <c r="GR265" s="12"/>
      <c r="GS265" s="12"/>
      <c r="GT265" s="12"/>
      <c r="GU265" s="12"/>
      <c r="GV265" s="12"/>
      <c r="GW265" s="12"/>
      <c r="GX265" s="12"/>
      <c r="GY265" s="12"/>
      <c r="GZ265" s="12"/>
    </row>
    <row r="266" s="4" customFormat="1" spans="1:208">
      <c r="A266" s="6"/>
      <c r="B266" s="123"/>
      <c r="C266" s="8"/>
      <c r="D266" s="9"/>
      <c r="E266" s="9"/>
      <c r="F266" s="9"/>
      <c r="G266" s="8"/>
      <c r="H266" s="9"/>
      <c r="I266" s="10"/>
      <c r="J266" s="9"/>
      <c r="K266" s="11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</row>
    <row r="267" s="4" customFormat="1" spans="1:208">
      <c r="A267" s="6"/>
      <c r="B267" s="123"/>
      <c r="C267" s="8"/>
      <c r="D267" s="9"/>
      <c r="E267" s="9"/>
      <c r="F267" s="9"/>
      <c r="G267" s="8"/>
      <c r="H267" s="9"/>
      <c r="I267" s="10"/>
      <c r="J267" s="9"/>
      <c r="K267" s="11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</row>
    <row r="268" s="4" customFormat="1" spans="1:208">
      <c r="A268" s="6"/>
      <c r="B268" s="123"/>
      <c r="C268" s="8"/>
      <c r="D268" s="9"/>
      <c r="E268" s="9"/>
      <c r="F268" s="9"/>
      <c r="G268" s="8"/>
      <c r="H268" s="9"/>
      <c r="I268" s="10"/>
      <c r="J268" s="9"/>
      <c r="K268" s="11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</row>
    <row r="269" s="4" customFormat="1" spans="1:208">
      <c r="A269" s="6"/>
      <c r="B269" s="123"/>
      <c r="C269" s="8"/>
      <c r="D269" s="9"/>
      <c r="E269" s="9"/>
      <c r="F269" s="9"/>
      <c r="G269" s="8"/>
      <c r="H269" s="9"/>
      <c r="I269" s="10"/>
      <c r="J269" s="9"/>
      <c r="K269" s="11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</row>
    <row r="270" s="4" customFormat="1" spans="1:208">
      <c r="A270" s="6"/>
      <c r="B270" s="123"/>
      <c r="C270" s="8"/>
      <c r="D270" s="9"/>
      <c r="E270" s="9"/>
      <c r="F270" s="9"/>
      <c r="G270" s="8"/>
      <c r="H270" s="9"/>
      <c r="I270" s="10"/>
      <c r="J270" s="9"/>
      <c r="K270" s="11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</row>
    <row r="271" s="4" customFormat="1" spans="1:208">
      <c r="A271" s="6"/>
      <c r="B271" s="123"/>
      <c r="C271" s="8"/>
      <c r="D271" s="9"/>
      <c r="E271" s="9"/>
      <c r="F271" s="9"/>
      <c r="G271" s="8"/>
      <c r="H271" s="9"/>
      <c r="I271" s="10"/>
      <c r="J271" s="9"/>
      <c r="K271" s="11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</row>
    <row r="272" spans="2:2">
      <c r="B272" s="123"/>
    </row>
    <row r="273" spans="2:2">
      <c r="B273" s="123"/>
    </row>
    <row r="274" spans="2:2">
      <c r="B274" s="123"/>
    </row>
    <row r="275" spans="2:2">
      <c r="B275" s="123"/>
    </row>
    <row r="276" spans="2:2">
      <c r="B276" s="123"/>
    </row>
    <row r="277" spans="2:2">
      <c r="B277" s="123"/>
    </row>
    <row r="278" s="5" customFormat="1" spans="1:208">
      <c r="A278" s="6"/>
      <c r="B278" s="123"/>
      <c r="C278" s="8"/>
      <c r="D278" s="9"/>
      <c r="E278" s="9"/>
      <c r="F278" s="9"/>
      <c r="G278" s="8"/>
      <c r="H278" s="9"/>
      <c r="I278" s="10"/>
      <c r="J278" s="9"/>
      <c r="K278" s="11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</row>
    <row r="279" s="5" customFormat="1" spans="1:208">
      <c r="A279" s="6"/>
      <c r="B279" s="123"/>
      <c r="C279" s="8"/>
      <c r="D279" s="9"/>
      <c r="E279" s="9"/>
      <c r="F279" s="9"/>
      <c r="G279" s="8"/>
      <c r="H279" s="9"/>
      <c r="I279" s="10"/>
      <c r="J279" s="9"/>
      <c r="K279" s="11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</row>
    <row r="280" s="5" customFormat="1" spans="1:208">
      <c r="A280" s="6"/>
      <c r="B280" s="123"/>
      <c r="C280" s="8"/>
      <c r="D280" s="9"/>
      <c r="E280" s="9"/>
      <c r="F280" s="9"/>
      <c r="G280" s="8"/>
      <c r="H280" s="9"/>
      <c r="I280" s="10"/>
      <c r="J280" s="9"/>
      <c r="K280" s="11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</row>
    <row r="281" s="5" customFormat="1" spans="1:208">
      <c r="A281" s="6"/>
      <c r="B281" s="123"/>
      <c r="C281" s="8"/>
      <c r="D281" s="9"/>
      <c r="E281" s="9"/>
      <c r="F281" s="9"/>
      <c r="G281" s="8"/>
      <c r="H281" s="9"/>
      <c r="I281" s="10"/>
      <c r="J281" s="9"/>
      <c r="K281" s="11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 s="12"/>
      <c r="DH281" s="12"/>
      <c r="DI281" s="12"/>
      <c r="DJ281" s="12"/>
      <c r="DK281" s="12"/>
      <c r="DL281" s="12"/>
      <c r="DM281" s="12"/>
      <c r="DN281" s="12"/>
      <c r="DO281" s="12"/>
      <c r="DP281" s="12"/>
      <c r="DQ281" s="12"/>
      <c r="DR281" s="12"/>
      <c r="DS281" s="12"/>
      <c r="DT281" s="12"/>
      <c r="DU281" s="12"/>
      <c r="DV281" s="12"/>
      <c r="DW281" s="12"/>
      <c r="DX281" s="12"/>
      <c r="DY281" s="12"/>
      <c r="DZ281" s="12"/>
      <c r="EA281" s="12"/>
      <c r="EB281" s="12"/>
      <c r="EC281" s="12"/>
      <c r="ED281" s="12"/>
      <c r="EE281" s="12"/>
      <c r="EF281" s="12"/>
      <c r="EG281" s="12"/>
      <c r="EH281" s="12"/>
      <c r="EI281" s="12"/>
      <c r="EJ281" s="12"/>
      <c r="EK281" s="12"/>
      <c r="EL281" s="12"/>
      <c r="EM281" s="12"/>
      <c r="EN281" s="12"/>
      <c r="EO281" s="12"/>
      <c r="EP281" s="12"/>
      <c r="EQ281" s="12"/>
      <c r="ER281" s="12"/>
      <c r="ES281" s="12"/>
      <c r="ET281" s="12"/>
      <c r="EU281" s="12"/>
      <c r="EV281" s="12"/>
      <c r="EW281" s="12"/>
      <c r="EX281" s="12"/>
      <c r="EY281" s="12"/>
      <c r="EZ281" s="12"/>
      <c r="FA281" s="12"/>
      <c r="FB281" s="12"/>
      <c r="FC281" s="12"/>
      <c r="FD281" s="12"/>
      <c r="FE281" s="12"/>
      <c r="FF281" s="12"/>
      <c r="FG281" s="12"/>
      <c r="FH281" s="12"/>
      <c r="FI281" s="12"/>
      <c r="FJ281" s="12"/>
      <c r="FK281" s="12"/>
      <c r="FL281" s="12"/>
      <c r="FM281" s="12"/>
      <c r="FN281" s="12"/>
      <c r="FO281" s="12"/>
      <c r="FP281" s="12"/>
      <c r="FQ281" s="12"/>
      <c r="FR281" s="12"/>
      <c r="FS281" s="12"/>
      <c r="FT281" s="12"/>
      <c r="FU281" s="12"/>
      <c r="FV281" s="12"/>
      <c r="FW281" s="12"/>
      <c r="FX281" s="12"/>
      <c r="FY281" s="12"/>
      <c r="FZ281" s="12"/>
      <c r="GA281" s="12"/>
      <c r="GB281" s="12"/>
      <c r="GC281" s="12"/>
      <c r="GD281" s="12"/>
      <c r="GE281" s="12"/>
      <c r="GF281" s="12"/>
      <c r="GG281" s="12"/>
      <c r="GH281" s="12"/>
      <c r="GI281" s="12"/>
      <c r="GJ281" s="12"/>
      <c r="GK281" s="12"/>
      <c r="GL281" s="12"/>
      <c r="GM281" s="12"/>
      <c r="GN281" s="12"/>
      <c r="GO281" s="12"/>
      <c r="GP281" s="12"/>
      <c r="GQ281" s="12"/>
      <c r="GR281" s="12"/>
      <c r="GS281" s="12"/>
      <c r="GT281" s="12"/>
      <c r="GU281" s="12"/>
      <c r="GV281" s="12"/>
      <c r="GW281" s="12"/>
      <c r="GX281" s="12"/>
      <c r="GY281" s="12"/>
      <c r="GZ281" s="12"/>
    </row>
    <row r="282" s="5" customFormat="1" spans="1:208">
      <c r="A282" s="6"/>
      <c r="B282" s="123"/>
      <c r="C282" s="8"/>
      <c r="D282" s="9"/>
      <c r="E282" s="9"/>
      <c r="F282" s="9"/>
      <c r="G282" s="8"/>
      <c r="H282" s="9"/>
      <c r="I282" s="10"/>
      <c r="J282" s="9"/>
      <c r="K282" s="11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</row>
    <row r="283" s="5" customFormat="1" spans="1:208">
      <c r="A283" s="6"/>
      <c r="B283" s="123"/>
      <c r="C283" s="8"/>
      <c r="D283" s="9"/>
      <c r="E283" s="9"/>
      <c r="F283" s="9"/>
      <c r="G283" s="8"/>
      <c r="H283" s="9"/>
      <c r="I283" s="10"/>
      <c r="J283" s="9"/>
      <c r="K283" s="11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</row>
    <row r="284" s="5" customFormat="1" spans="1:208">
      <c r="A284" s="6"/>
      <c r="B284" s="123"/>
      <c r="C284" s="8"/>
      <c r="D284" s="9"/>
      <c r="E284" s="9"/>
      <c r="F284" s="9"/>
      <c r="G284" s="8"/>
      <c r="H284" s="9"/>
      <c r="I284" s="10"/>
      <c r="J284" s="9"/>
      <c r="K284" s="11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</row>
    <row r="285" s="5" customFormat="1" spans="1:208">
      <c r="A285" s="6"/>
      <c r="B285" s="123"/>
      <c r="C285" s="8"/>
      <c r="D285" s="9"/>
      <c r="E285" s="9"/>
      <c r="F285" s="9"/>
      <c r="G285" s="8"/>
      <c r="H285" s="9"/>
      <c r="I285" s="10"/>
      <c r="J285" s="9"/>
      <c r="K285" s="11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</row>
    <row r="286" s="5" customFormat="1" spans="1:208">
      <c r="A286" s="6"/>
      <c r="B286" s="123"/>
      <c r="C286" s="8"/>
      <c r="D286" s="9"/>
      <c r="E286" s="9"/>
      <c r="F286" s="9"/>
      <c r="G286" s="8"/>
      <c r="H286" s="9"/>
      <c r="I286" s="10"/>
      <c r="J286" s="9"/>
      <c r="K286" s="11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</row>
    <row r="287" s="5" customFormat="1" spans="1:208">
      <c r="A287" s="137"/>
      <c r="B287" s="123"/>
      <c r="C287" s="8"/>
      <c r="D287" s="3"/>
      <c r="E287" s="3"/>
      <c r="F287" s="3"/>
      <c r="G287" s="8"/>
      <c r="H287" s="3"/>
      <c r="I287" s="138"/>
      <c r="J287" s="3"/>
      <c r="K287" s="11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</row>
    <row r="288" s="5" customFormat="1" spans="1:208">
      <c r="A288" s="137"/>
      <c r="B288" s="123"/>
      <c r="C288" s="8"/>
      <c r="D288" s="3"/>
      <c r="E288" s="3"/>
      <c r="F288" s="3"/>
      <c r="G288" s="8"/>
      <c r="H288" s="3"/>
      <c r="I288" s="138"/>
      <c r="J288" s="3"/>
      <c r="K288" s="11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</row>
    <row r="289" s="5" customFormat="1" spans="1:208">
      <c r="A289" s="137"/>
      <c r="B289" s="123"/>
      <c r="C289" s="8"/>
      <c r="D289" s="3"/>
      <c r="E289" s="3"/>
      <c r="F289" s="3"/>
      <c r="G289" s="8"/>
      <c r="H289" s="3"/>
      <c r="I289" s="138"/>
      <c r="J289" s="3"/>
      <c r="K289" s="11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</row>
    <row r="290" s="5" customFormat="1" spans="1:208">
      <c r="A290" s="137"/>
      <c r="B290" s="123"/>
      <c r="C290" s="8"/>
      <c r="D290" s="3"/>
      <c r="E290" s="3"/>
      <c r="F290" s="3"/>
      <c r="G290" s="8"/>
      <c r="H290" s="3"/>
      <c r="I290" s="138"/>
      <c r="J290" s="3"/>
      <c r="K290" s="11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</row>
    <row r="291" s="5" customFormat="1" spans="1:208">
      <c r="A291" s="137"/>
      <c r="B291" s="123"/>
      <c r="C291" s="8"/>
      <c r="D291" s="3"/>
      <c r="E291" s="3"/>
      <c r="F291" s="3"/>
      <c r="G291" s="8"/>
      <c r="H291" s="3"/>
      <c r="I291" s="138"/>
      <c r="J291" s="3"/>
      <c r="K291" s="11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</row>
    <row r="292" s="5" customFormat="1" spans="1:208">
      <c r="A292" s="137"/>
      <c r="B292" s="123"/>
      <c r="C292" s="8"/>
      <c r="D292" s="3"/>
      <c r="E292" s="3"/>
      <c r="F292" s="3"/>
      <c r="G292" s="8"/>
      <c r="H292" s="3"/>
      <c r="I292" s="138"/>
      <c r="J292" s="3"/>
      <c r="K292" s="11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</row>
    <row r="293" s="5" customFormat="1" spans="1:208">
      <c r="A293" s="137"/>
      <c r="B293" s="123"/>
      <c r="C293" s="8"/>
      <c r="D293" s="3"/>
      <c r="E293" s="3"/>
      <c r="F293" s="3"/>
      <c r="G293" s="8"/>
      <c r="H293" s="3"/>
      <c r="I293" s="138"/>
      <c r="J293" s="3"/>
      <c r="K293" s="11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</row>
    <row r="294" s="5" customFormat="1" spans="1:208">
      <c r="A294" s="137"/>
      <c r="B294" s="123"/>
      <c r="C294" s="8"/>
      <c r="D294" s="3"/>
      <c r="E294" s="3"/>
      <c r="F294" s="3"/>
      <c r="G294" s="8"/>
      <c r="H294" s="3"/>
      <c r="I294" s="138"/>
      <c r="J294" s="3"/>
      <c r="K294" s="11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</row>
    <row r="295" s="5" customFormat="1" spans="1:208">
      <c r="A295" s="137"/>
      <c r="B295" s="123"/>
      <c r="C295" s="8"/>
      <c r="D295" s="3"/>
      <c r="E295" s="3"/>
      <c r="F295" s="3"/>
      <c r="G295" s="8"/>
      <c r="H295" s="3"/>
      <c r="I295" s="138"/>
      <c r="J295" s="3"/>
      <c r="K295" s="11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</row>
    <row r="296" s="5" customFormat="1" spans="1:208">
      <c r="A296" s="137"/>
      <c r="B296" s="123"/>
      <c r="C296" s="8"/>
      <c r="D296" s="3"/>
      <c r="E296" s="3"/>
      <c r="F296" s="3"/>
      <c r="G296" s="8"/>
      <c r="H296" s="3"/>
      <c r="I296" s="138"/>
      <c r="J296" s="3"/>
      <c r="K296" s="11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</row>
    <row r="297" s="5" customFormat="1" spans="1:208">
      <c r="A297" s="137"/>
      <c r="B297" s="123"/>
      <c r="C297" s="8"/>
      <c r="D297" s="3"/>
      <c r="E297" s="3"/>
      <c r="F297" s="3"/>
      <c r="G297" s="8"/>
      <c r="H297" s="3"/>
      <c r="I297" s="138"/>
      <c r="J297" s="3"/>
      <c r="K297" s="11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</row>
    <row r="298" s="5" customFormat="1" spans="1:208">
      <c r="A298" s="137"/>
      <c r="B298" s="123"/>
      <c r="C298" s="8"/>
      <c r="D298" s="3"/>
      <c r="E298" s="3"/>
      <c r="F298" s="3"/>
      <c r="G298" s="8"/>
      <c r="H298" s="3"/>
      <c r="I298" s="138"/>
      <c r="J298" s="3"/>
      <c r="K298" s="11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</row>
    <row r="299" s="5" customFormat="1" spans="1:208">
      <c r="A299" s="137"/>
      <c r="B299" s="123"/>
      <c r="C299" s="8"/>
      <c r="D299" s="3"/>
      <c r="E299" s="3"/>
      <c r="F299" s="3"/>
      <c r="G299" s="8"/>
      <c r="H299" s="3"/>
      <c r="I299" s="138"/>
      <c r="J299" s="3"/>
      <c r="K299" s="11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</row>
    <row r="300" s="5" customFormat="1" spans="1:208">
      <c r="A300" s="137"/>
      <c r="B300" s="123"/>
      <c r="C300" s="8"/>
      <c r="D300" s="3"/>
      <c r="E300" s="3"/>
      <c r="F300" s="3"/>
      <c r="G300" s="8"/>
      <c r="H300" s="3"/>
      <c r="I300" s="138"/>
      <c r="J300" s="3"/>
      <c r="K300" s="11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</row>
    <row r="301" s="5" customFormat="1" spans="1:208">
      <c r="A301" s="137"/>
      <c r="B301" s="123"/>
      <c r="C301" s="8"/>
      <c r="D301" s="3"/>
      <c r="E301" s="3"/>
      <c r="F301" s="3"/>
      <c r="G301" s="8"/>
      <c r="H301" s="3"/>
      <c r="I301" s="138"/>
      <c r="J301" s="3"/>
      <c r="K301" s="11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</row>
    <row r="302" s="5" customFormat="1" spans="1:208">
      <c r="A302" s="137"/>
      <c r="B302" s="123"/>
      <c r="C302" s="8"/>
      <c r="D302" s="3"/>
      <c r="E302" s="3"/>
      <c r="F302" s="3"/>
      <c r="G302" s="8"/>
      <c r="H302" s="3"/>
      <c r="I302" s="138"/>
      <c r="J302" s="3"/>
      <c r="K302" s="11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</row>
    <row r="303" s="5" customFormat="1" spans="1:208">
      <c r="A303" s="137"/>
      <c r="B303" s="123"/>
      <c r="C303" s="8"/>
      <c r="D303" s="3"/>
      <c r="E303" s="3"/>
      <c r="F303" s="3"/>
      <c r="G303" s="8"/>
      <c r="H303" s="3"/>
      <c r="I303" s="138"/>
      <c r="J303" s="3"/>
      <c r="K303" s="11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</row>
    <row r="304" s="5" customFormat="1" spans="1:208">
      <c r="A304" s="137"/>
      <c r="B304" s="123"/>
      <c r="C304" s="8"/>
      <c r="D304" s="3"/>
      <c r="E304" s="3"/>
      <c r="F304" s="3"/>
      <c r="G304" s="8"/>
      <c r="H304" s="3"/>
      <c r="I304" s="138"/>
      <c r="J304" s="3"/>
      <c r="K304" s="11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</row>
    <row r="305" s="5" customFormat="1" spans="1:208">
      <c r="A305" s="137"/>
      <c r="B305" s="123"/>
      <c r="C305" s="8"/>
      <c r="D305" s="3"/>
      <c r="E305" s="3"/>
      <c r="F305" s="3"/>
      <c r="G305" s="8"/>
      <c r="H305" s="3"/>
      <c r="I305" s="138"/>
      <c r="J305" s="3"/>
      <c r="K305" s="11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</row>
    <row r="306" s="5" customFormat="1" spans="1:208">
      <c r="A306" s="137"/>
      <c r="B306" s="123"/>
      <c r="C306" s="8"/>
      <c r="D306" s="3"/>
      <c r="E306" s="3"/>
      <c r="F306" s="3"/>
      <c r="G306" s="8"/>
      <c r="H306" s="3"/>
      <c r="I306" s="138"/>
      <c r="J306" s="3"/>
      <c r="K306" s="11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</row>
    <row r="307" s="5" customFormat="1" spans="1:208">
      <c r="A307" s="137"/>
      <c r="B307" s="123"/>
      <c r="C307" s="8"/>
      <c r="D307" s="3"/>
      <c r="E307" s="3"/>
      <c r="F307" s="3"/>
      <c r="G307" s="8"/>
      <c r="H307" s="3"/>
      <c r="I307" s="138"/>
      <c r="J307" s="3"/>
      <c r="K307" s="11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</row>
    <row r="308" s="5" customFormat="1" spans="1:208">
      <c r="A308" s="137"/>
      <c r="B308" s="123"/>
      <c r="C308" s="8"/>
      <c r="D308" s="3"/>
      <c r="E308" s="3"/>
      <c r="F308" s="3"/>
      <c r="G308" s="8"/>
      <c r="H308" s="3"/>
      <c r="I308" s="138"/>
      <c r="J308" s="3"/>
      <c r="K308" s="11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</row>
    <row r="309" s="5" customFormat="1" spans="1:208">
      <c r="A309" s="137"/>
      <c r="B309" s="123"/>
      <c r="C309" s="8"/>
      <c r="D309" s="3"/>
      <c r="E309" s="3"/>
      <c r="F309" s="3"/>
      <c r="G309" s="8"/>
      <c r="H309" s="3"/>
      <c r="I309" s="138"/>
      <c r="J309" s="3"/>
      <c r="K309" s="11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</row>
    <row r="310" s="5" customFormat="1" spans="1:208">
      <c r="A310" s="137"/>
      <c r="B310" s="123"/>
      <c r="C310" s="8"/>
      <c r="D310" s="3"/>
      <c r="E310" s="3"/>
      <c r="F310" s="3"/>
      <c r="G310" s="8"/>
      <c r="H310" s="3"/>
      <c r="I310" s="138"/>
      <c r="J310" s="3"/>
      <c r="K310" s="11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</row>
    <row r="311" s="5" customFormat="1" spans="1:208">
      <c r="A311" s="137"/>
      <c r="B311" s="123"/>
      <c r="C311" s="8"/>
      <c r="D311" s="3"/>
      <c r="E311" s="3"/>
      <c r="F311" s="3"/>
      <c r="G311" s="8"/>
      <c r="H311" s="3"/>
      <c r="I311" s="138"/>
      <c r="J311" s="3"/>
      <c r="K311" s="11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</row>
    <row r="312" s="5" customFormat="1" spans="1:208">
      <c r="A312" s="137"/>
      <c r="B312" s="123"/>
      <c r="C312" s="8"/>
      <c r="D312" s="3"/>
      <c r="E312" s="3"/>
      <c r="F312" s="3"/>
      <c r="G312" s="8"/>
      <c r="H312" s="3"/>
      <c r="I312" s="138"/>
      <c r="J312" s="3"/>
      <c r="K312" s="11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</row>
    <row r="313" s="5" customFormat="1" spans="1:208">
      <c r="A313" s="137"/>
      <c r="B313" s="123"/>
      <c r="C313" s="8"/>
      <c r="D313" s="3"/>
      <c r="E313" s="3"/>
      <c r="F313" s="3"/>
      <c r="G313" s="8"/>
      <c r="H313" s="3"/>
      <c r="I313" s="138"/>
      <c r="J313" s="3"/>
      <c r="K313" s="11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</row>
    <row r="314" s="5" customFormat="1" spans="1:208">
      <c r="A314" s="137"/>
      <c r="B314" s="123"/>
      <c r="C314" s="8"/>
      <c r="D314" s="3"/>
      <c r="E314" s="3"/>
      <c r="F314" s="3"/>
      <c r="G314" s="8"/>
      <c r="H314" s="3"/>
      <c r="I314" s="138"/>
      <c r="J314" s="3"/>
      <c r="K314" s="11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</row>
    <row r="315" s="5" customFormat="1" spans="1:208">
      <c r="A315" s="137"/>
      <c r="B315" s="123"/>
      <c r="C315" s="8"/>
      <c r="D315" s="3"/>
      <c r="E315" s="3"/>
      <c r="F315" s="3"/>
      <c r="G315" s="8"/>
      <c r="H315" s="3"/>
      <c r="I315" s="138"/>
      <c r="J315" s="3"/>
      <c r="K315" s="11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</row>
    <row r="316" s="5" customFormat="1" spans="1:208">
      <c r="A316" s="137"/>
      <c r="B316" s="123"/>
      <c r="C316" s="8"/>
      <c r="D316" s="3"/>
      <c r="E316" s="3"/>
      <c r="F316" s="3"/>
      <c r="G316" s="8"/>
      <c r="H316" s="3"/>
      <c r="I316" s="138"/>
      <c r="J316" s="3"/>
      <c r="K316" s="11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</row>
    <row r="317" s="5" customFormat="1" spans="1:208">
      <c r="A317" s="137"/>
      <c r="B317" s="123"/>
      <c r="C317" s="8"/>
      <c r="D317" s="3"/>
      <c r="E317" s="3"/>
      <c r="F317" s="3"/>
      <c r="G317" s="8"/>
      <c r="H317" s="3"/>
      <c r="I317" s="138"/>
      <c r="J317" s="3"/>
      <c r="K317" s="11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</row>
    <row r="318" s="5" customFormat="1" spans="1:208">
      <c r="A318" s="137"/>
      <c r="B318" s="123"/>
      <c r="C318" s="8"/>
      <c r="D318" s="3"/>
      <c r="E318" s="3"/>
      <c r="F318" s="3"/>
      <c r="G318" s="8"/>
      <c r="H318" s="3"/>
      <c r="I318" s="138"/>
      <c r="J318" s="3"/>
      <c r="K318" s="11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</row>
    <row r="319" s="5" customFormat="1" spans="1:208">
      <c r="A319" s="137"/>
      <c r="B319" s="123"/>
      <c r="C319" s="8"/>
      <c r="D319" s="3"/>
      <c r="E319" s="3"/>
      <c r="F319" s="3"/>
      <c r="G319" s="8"/>
      <c r="H319" s="3"/>
      <c r="I319" s="138"/>
      <c r="J319" s="3"/>
      <c r="K319" s="11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</row>
    <row r="320" s="5" customFormat="1" spans="1:208">
      <c r="A320" s="137"/>
      <c r="B320" s="123"/>
      <c r="C320" s="8"/>
      <c r="D320" s="3"/>
      <c r="E320" s="3"/>
      <c r="F320" s="3"/>
      <c r="G320" s="8"/>
      <c r="H320" s="3"/>
      <c r="I320" s="138"/>
      <c r="J320" s="3"/>
      <c r="K320" s="11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</row>
    <row r="321" s="5" customFormat="1" spans="1:208">
      <c r="A321" s="137"/>
      <c r="B321" s="123"/>
      <c r="C321" s="8"/>
      <c r="D321" s="3"/>
      <c r="E321" s="3"/>
      <c r="F321" s="3"/>
      <c r="G321" s="8"/>
      <c r="H321" s="3"/>
      <c r="I321" s="138"/>
      <c r="J321" s="3"/>
      <c r="K321" s="11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</row>
    <row r="322" s="5" customFormat="1" spans="1:208">
      <c r="A322" s="137"/>
      <c r="B322" s="123"/>
      <c r="C322" s="8"/>
      <c r="D322" s="3"/>
      <c r="E322" s="3"/>
      <c r="F322" s="3"/>
      <c r="G322" s="8"/>
      <c r="H322" s="3"/>
      <c r="I322" s="138"/>
      <c r="J322" s="3"/>
      <c r="K322" s="11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 s="12"/>
      <c r="DH322" s="12"/>
      <c r="DI322" s="12"/>
      <c r="DJ322" s="12"/>
      <c r="DK322" s="12"/>
      <c r="DL322" s="12"/>
      <c r="DM322" s="12"/>
      <c r="DN322" s="12"/>
      <c r="DO322" s="12"/>
      <c r="DP322" s="12"/>
      <c r="DQ322" s="12"/>
      <c r="DR322" s="12"/>
      <c r="DS322" s="12"/>
      <c r="DT322" s="12"/>
      <c r="DU322" s="12"/>
      <c r="DV322" s="12"/>
      <c r="DW322" s="12"/>
      <c r="DX322" s="12"/>
      <c r="DY322" s="12"/>
      <c r="DZ322" s="12"/>
      <c r="EA322" s="12"/>
      <c r="EB322" s="12"/>
      <c r="EC322" s="12"/>
      <c r="ED322" s="12"/>
      <c r="EE322" s="12"/>
      <c r="EF322" s="12"/>
      <c r="EG322" s="12"/>
      <c r="EH322" s="12"/>
      <c r="EI322" s="12"/>
      <c r="EJ322" s="12"/>
      <c r="EK322" s="12"/>
      <c r="EL322" s="12"/>
      <c r="EM322" s="12"/>
      <c r="EN322" s="12"/>
      <c r="EO322" s="12"/>
      <c r="EP322" s="12"/>
      <c r="EQ322" s="12"/>
      <c r="ER322" s="12"/>
      <c r="ES322" s="12"/>
      <c r="ET322" s="12"/>
      <c r="EU322" s="12"/>
      <c r="EV322" s="12"/>
      <c r="EW322" s="12"/>
      <c r="EX322" s="12"/>
      <c r="EY322" s="12"/>
      <c r="EZ322" s="12"/>
      <c r="FA322" s="12"/>
      <c r="FB322" s="12"/>
      <c r="FC322" s="12"/>
      <c r="FD322" s="12"/>
      <c r="FE322" s="12"/>
      <c r="FF322" s="12"/>
      <c r="FG322" s="12"/>
      <c r="FH322" s="12"/>
      <c r="FI322" s="12"/>
      <c r="FJ322" s="12"/>
      <c r="FK322" s="12"/>
      <c r="FL322" s="12"/>
      <c r="FM322" s="12"/>
      <c r="FN322" s="12"/>
      <c r="FO322" s="12"/>
      <c r="FP322" s="12"/>
      <c r="FQ322" s="12"/>
      <c r="FR322" s="12"/>
      <c r="FS322" s="12"/>
      <c r="FT322" s="12"/>
      <c r="FU322" s="12"/>
      <c r="FV322" s="12"/>
      <c r="FW322" s="12"/>
      <c r="FX322" s="12"/>
      <c r="FY322" s="12"/>
      <c r="FZ322" s="12"/>
      <c r="GA322" s="12"/>
      <c r="GB322" s="12"/>
      <c r="GC322" s="12"/>
      <c r="GD322" s="12"/>
      <c r="GE322" s="12"/>
      <c r="GF322" s="12"/>
      <c r="GG322" s="12"/>
      <c r="GH322" s="12"/>
      <c r="GI322" s="12"/>
      <c r="GJ322" s="12"/>
      <c r="GK322" s="12"/>
      <c r="GL322" s="12"/>
      <c r="GM322" s="12"/>
      <c r="GN322" s="12"/>
      <c r="GO322" s="12"/>
      <c r="GP322" s="12"/>
      <c r="GQ322" s="12"/>
      <c r="GR322" s="12"/>
      <c r="GS322" s="12"/>
      <c r="GT322" s="12"/>
      <c r="GU322" s="12"/>
      <c r="GV322" s="12"/>
      <c r="GW322" s="12"/>
      <c r="GX322" s="12"/>
      <c r="GY322" s="12"/>
      <c r="GZ322" s="12"/>
    </row>
    <row r="323" s="5" customFormat="1" spans="1:208">
      <c r="A323" s="137"/>
      <c r="B323" s="123"/>
      <c r="C323" s="8"/>
      <c r="D323" s="3"/>
      <c r="E323" s="3"/>
      <c r="F323" s="3"/>
      <c r="G323" s="8"/>
      <c r="H323" s="3"/>
      <c r="I323" s="138"/>
      <c r="J323" s="3"/>
      <c r="K323" s="11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 s="12"/>
      <c r="DH323" s="12"/>
      <c r="DI323" s="12"/>
      <c r="DJ323" s="12"/>
      <c r="DK323" s="12"/>
      <c r="DL323" s="12"/>
      <c r="DM323" s="12"/>
      <c r="DN323" s="12"/>
      <c r="DO323" s="12"/>
      <c r="DP323" s="12"/>
      <c r="DQ323" s="12"/>
      <c r="DR323" s="12"/>
      <c r="DS323" s="12"/>
      <c r="DT323" s="12"/>
      <c r="DU323" s="12"/>
      <c r="DV323" s="12"/>
      <c r="DW323" s="12"/>
      <c r="DX323" s="12"/>
      <c r="DY323" s="12"/>
      <c r="DZ323" s="12"/>
      <c r="EA323" s="12"/>
      <c r="EB323" s="12"/>
      <c r="EC323" s="12"/>
      <c r="ED323" s="12"/>
      <c r="EE323" s="12"/>
      <c r="EF323" s="12"/>
      <c r="EG323" s="12"/>
      <c r="EH323" s="12"/>
      <c r="EI323" s="12"/>
      <c r="EJ323" s="12"/>
      <c r="EK323" s="12"/>
      <c r="EL323" s="12"/>
      <c r="EM323" s="12"/>
      <c r="EN323" s="12"/>
      <c r="EO323" s="12"/>
      <c r="EP323" s="12"/>
      <c r="EQ323" s="12"/>
      <c r="ER323" s="12"/>
      <c r="ES323" s="12"/>
      <c r="ET323" s="12"/>
      <c r="EU323" s="12"/>
      <c r="EV323" s="12"/>
      <c r="EW323" s="12"/>
      <c r="EX323" s="12"/>
      <c r="EY323" s="12"/>
      <c r="EZ323" s="12"/>
      <c r="FA323" s="12"/>
      <c r="FB323" s="12"/>
      <c r="FC323" s="12"/>
      <c r="FD323" s="12"/>
      <c r="FE323" s="12"/>
      <c r="FF323" s="12"/>
      <c r="FG323" s="12"/>
      <c r="FH323" s="12"/>
      <c r="FI323" s="12"/>
      <c r="FJ323" s="12"/>
      <c r="FK323" s="12"/>
      <c r="FL323" s="12"/>
      <c r="FM323" s="12"/>
      <c r="FN323" s="12"/>
      <c r="FO323" s="12"/>
      <c r="FP323" s="12"/>
      <c r="FQ323" s="12"/>
      <c r="FR323" s="12"/>
      <c r="FS323" s="12"/>
      <c r="FT323" s="12"/>
      <c r="FU323" s="12"/>
      <c r="FV323" s="12"/>
      <c r="FW323" s="12"/>
      <c r="FX323" s="12"/>
      <c r="FY323" s="12"/>
      <c r="FZ323" s="12"/>
      <c r="GA323" s="12"/>
      <c r="GB323" s="12"/>
      <c r="GC323" s="12"/>
      <c r="GD323" s="12"/>
      <c r="GE323" s="12"/>
      <c r="GF323" s="12"/>
      <c r="GG323" s="12"/>
      <c r="GH323" s="12"/>
      <c r="GI323" s="12"/>
      <c r="GJ323" s="12"/>
      <c r="GK323" s="12"/>
      <c r="GL323" s="12"/>
      <c r="GM323" s="12"/>
      <c r="GN323" s="12"/>
      <c r="GO323" s="12"/>
      <c r="GP323" s="12"/>
      <c r="GQ323" s="12"/>
      <c r="GR323" s="12"/>
      <c r="GS323" s="12"/>
      <c r="GT323" s="12"/>
      <c r="GU323" s="12"/>
      <c r="GV323" s="12"/>
      <c r="GW323" s="12"/>
      <c r="GX323" s="12"/>
      <c r="GY323" s="12"/>
      <c r="GZ323" s="12"/>
    </row>
    <row r="324" s="5" customFormat="1" spans="1:208">
      <c r="A324" s="137"/>
      <c r="B324" s="123"/>
      <c r="C324" s="8"/>
      <c r="D324" s="3"/>
      <c r="E324" s="3"/>
      <c r="F324" s="3"/>
      <c r="G324" s="8"/>
      <c r="H324" s="3"/>
      <c r="I324" s="138"/>
      <c r="J324" s="3"/>
      <c r="K324" s="11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 s="12"/>
      <c r="DH324" s="12"/>
      <c r="DI324" s="12"/>
      <c r="DJ324" s="12"/>
      <c r="DK324" s="12"/>
      <c r="DL324" s="12"/>
      <c r="DM324" s="12"/>
      <c r="DN324" s="12"/>
      <c r="DO324" s="12"/>
      <c r="DP324" s="12"/>
      <c r="DQ324" s="12"/>
      <c r="DR324" s="12"/>
      <c r="DS324" s="12"/>
      <c r="DT324" s="12"/>
      <c r="DU324" s="12"/>
      <c r="DV324" s="12"/>
      <c r="DW324" s="12"/>
      <c r="DX324" s="12"/>
      <c r="DY324" s="12"/>
      <c r="DZ324" s="12"/>
      <c r="EA324" s="12"/>
      <c r="EB324" s="12"/>
      <c r="EC324" s="12"/>
      <c r="ED324" s="12"/>
      <c r="EE324" s="12"/>
      <c r="EF324" s="12"/>
      <c r="EG324" s="12"/>
      <c r="EH324" s="12"/>
      <c r="EI324" s="12"/>
      <c r="EJ324" s="12"/>
      <c r="EK324" s="12"/>
      <c r="EL324" s="12"/>
      <c r="EM324" s="12"/>
      <c r="EN324" s="12"/>
      <c r="EO324" s="12"/>
      <c r="EP324" s="12"/>
      <c r="EQ324" s="12"/>
      <c r="ER324" s="12"/>
      <c r="ES324" s="12"/>
      <c r="ET324" s="12"/>
      <c r="EU324" s="12"/>
      <c r="EV324" s="12"/>
      <c r="EW324" s="12"/>
      <c r="EX324" s="12"/>
      <c r="EY324" s="12"/>
      <c r="EZ324" s="12"/>
      <c r="FA324" s="12"/>
      <c r="FB324" s="12"/>
      <c r="FC324" s="12"/>
      <c r="FD324" s="12"/>
      <c r="FE324" s="12"/>
      <c r="FF324" s="12"/>
      <c r="FG324" s="12"/>
      <c r="FH324" s="12"/>
      <c r="FI324" s="12"/>
      <c r="FJ324" s="12"/>
      <c r="FK324" s="12"/>
      <c r="FL324" s="12"/>
      <c r="FM324" s="12"/>
      <c r="FN324" s="12"/>
      <c r="FO324" s="12"/>
      <c r="FP324" s="12"/>
      <c r="FQ324" s="12"/>
      <c r="FR324" s="12"/>
      <c r="FS324" s="12"/>
      <c r="FT324" s="12"/>
      <c r="FU324" s="12"/>
      <c r="FV324" s="12"/>
      <c r="FW324" s="12"/>
      <c r="FX324" s="12"/>
      <c r="FY324" s="12"/>
      <c r="FZ324" s="12"/>
      <c r="GA324" s="12"/>
      <c r="GB324" s="12"/>
      <c r="GC324" s="12"/>
      <c r="GD324" s="12"/>
      <c r="GE324" s="12"/>
      <c r="GF324" s="12"/>
      <c r="GG324" s="12"/>
      <c r="GH324" s="12"/>
      <c r="GI324" s="12"/>
      <c r="GJ324" s="12"/>
      <c r="GK324" s="12"/>
      <c r="GL324" s="12"/>
      <c r="GM324" s="12"/>
      <c r="GN324" s="12"/>
      <c r="GO324" s="12"/>
      <c r="GP324" s="12"/>
      <c r="GQ324" s="12"/>
      <c r="GR324" s="12"/>
      <c r="GS324" s="12"/>
      <c r="GT324" s="12"/>
      <c r="GU324" s="12"/>
      <c r="GV324" s="12"/>
      <c r="GW324" s="12"/>
      <c r="GX324" s="12"/>
      <c r="GY324" s="12"/>
      <c r="GZ324" s="12"/>
    </row>
    <row r="325" s="5" customFormat="1" spans="1:208">
      <c r="A325" s="137"/>
      <c r="B325" s="123"/>
      <c r="C325" s="8"/>
      <c r="D325" s="3"/>
      <c r="E325" s="3"/>
      <c r="F325" s="3"/>
      <c r="G325" s="8"/>
      <c r="H325" s="3"/>
      <c r="I325" s="138"/>
      <c r="J325" s="3"/>
      <c r="K325" s="11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 s="12"/>
      <c r="DH325" s="12"/>
      <c r="DI325" s="12"/>
      <c r="DJ325" s="12"/>
      <c r="DK325" s="12"/>
      <c r="DL325" s="12"/>
      <c r="DM325" s="12"/>
      <c r="DN325" s="12"/>
      <c r="DO325" s="12"/>
      <c r="DP325" s="12"/>
      <c r="DQ325" s="12"/>
      <c r="DR325" s="12"/>
      <c r="DS325" s="12"/>
      <c r="DT325" s="12"/>
      <c r="DU325" s="12"/>
      <c r="DV325" s="12"/>
      <c r="DW325" s="12"/>
      <c r="DX325" s="12"/>
      <c r="DY325" s="12"/>
      <c r="DZ325" s="12"/>
      <c r="EA325" s="12"/>
      <c r="EB325" s="12"/>
      <c r="EC325" s="12"/>
      <c r="ED325" s="12"/>
      <c r="EE325" s="12"/>
      <c r="EF325" s="12"/>
      <c r="EG325" s="12"/>
      <c r="EH325" s="12"/>
      <c r="EI325" s="12"/>
      <c r="EJ325" s="12"/>
      <c r="EK325" s="12"/>
      <c r="EL325" s="12"/>
      <c r="EM325" s="12"/>
      <c r="EN325" s="12"/>
      <c r="EO325" s="12"/>
      <c r="EP325" s="12"/>
      <c r="EQ325" s="12"/>
      <c r="ER325" s="12"/>
      <c r="ES325" s="12"/>
      <c r="ET325" s="12"/>
      <c r="EU325" s="12"/>
      <c r="EV325" s="12"/>
      <c r="EW325" s="12"/>
      <c r="EX325" s="12"/>
      <c r="EY325" s="12"/>
      <c r="EZ325" s="12"/>
      <c r="FA325" s="12"/>
      <c r="FB325" s="12"/>
      <c r="FC325" s="12"/>
      <c r="FD325" s="12"/>
      <c r="FE325" s="12"/>
      <c r="FF325" s="12"/>
      <c r="FG325" s="12"/>
      <c r="FH325" s="12"/>
      <c r="FI325" s="12"/>
      <c r="FJ325" s="12"/>
      <c r="FK325" s="12"/>
      <c r="FL325" s="12"/>
      <c r="FM325" s="12"/>
      <c r="FN325" s="12"/>
      <c r="FO325" s="12"/>
      <c r="FP325" s="12"/>
      <c r="FQ325" s="12"/>
      <c r="FR325" s="12"/>
      <c r="FS325" s="12"/>
      <c r="FT325" s="12"/>
      <c r="FU325" s="12"/>
      <c r="FV325" s="12"/>
      <c r="FW325" s="12"/>
      <c r="FX325" s="12"/>
      <c r="FY325" s="12"/>
      <c r="FZ325" s="12"/>
      <c r="GA325" s="12"/>
      <c r="GB325" s="12"/>
      <c r="GC325" s="12"/>
      <c r="GD325" s="12"/>
      <c r="GE325" s="12"/>
      <c r="GF325" s="12"/>
      <c r="GG325" s="12"/>
      <c r="GH325" s="12"/>
      <c r="GI325" s="12"/>
      <c r="GJ325" s="12"/>
      <c r="GK325" s="12"/>
      <c r="GL325" s="12"/>
      <c r="GM325" s="12"/>
      <c r="GN325" s="12"/>
      <c r="GO325" s="12"/>
      <c r="GP325" s="12"/>
      <c r="GQ325" s="12"/>
      <c r="GR325" s="12"/>
      <c r="GS325" s="12"/>
      <c r="GT325" s="12"/>
      <c r="GU325" s="12"/>
      <c r="GV325" s="12"/>
      <c r="GW325" s="12"/>
      <c r="GX325" s="12"/>
      <c r="GY325" s="12"/>
      <c r="GZ325" s="12"/>
    </row>
    <row r="326" s="5" customFormat="1" spans="1:208">
      <c r="A326" s="137"/>
      <c r="B326" s="123"/>
      <c r="C326" s="8"/>
      <c r="D326" s="3"/>
      <c r="E326" s="3"/>
      <c r="F326" s="3"/>
      <c r="G326" s="8"/>
      <c r="H326" s="3"/>
      <c r="I326" s="138"/>
      <c r="J326" s="3"/>
      <c r="K326" s="11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 s="12"/>
      <c r="DH326" s="12"/>
      <c r="DI326" s="12"/>
      <c r="DJ326" s="12"/>
      <c r="DK326" s="12"/>
      <c r="DL326" s="12"/>
      <c r="DM326" s="12"/>
      <c r="DN326" s="12"/>
      <c r="DO326" s="12"/>
      <c r="DP326" s="12"/>
      <c r="DQ326" s="12"/>
      <c r="DR326" s="12"/>
      <c r="DS326" s="12"/>
      <c r="DT326" s="12"/>
      <c r="DU326" s="12"/>
      <c r="DV326" s="12"/>
      <c r="DW326" s="12"/>
      <c r="DX326" s="12"/>
      <c r="DY326" s="12"/>
      <c r="DZ326" s="12"/>
      <c r="EA326" s="12"/>
      <c r="EB326" s="12"/>
      <c r="EC326" s="12"/>
      <c r="ED326" s="12"/>
      <c r="EE326" s="12"/>
      <c r="EF326" s="12"/>
      <c r="EG326" s="12"/>
      <c r="EH326" s="12"/>
      <c r="EI326" s="12"/>
      <c r="EJ326" s="12"/>
      <c r="EK326" s="12"/>
      <c r="EL326" s="12"/>
      <c r="EM326" s="12"/>
      <c r="EN326" s="12"/>
      <c r="EO326" s="12"/>
      <c r="EP326" s="12"/>
      <c r="EQ326" s="12"/>
      <c r="ER326" s="12"/>
      <c r="ES326" s="12"/>
      <c r="ET326" s="12"/>
      <c r="EU326" s="12"/>
      <c r="EV326" s="12"/>
      <c r="EW326" s="12"/>
      <c r="EX326" s="12"/>
      <c r="EY326" s="12"/>
      <c r="EZ326" s="12"/>
      <c r="FA326" s="12"/>
      <c r="FB326" s="12"/>
      <c r="FC326" s="12"/>
      <c r="FD326" s="12"/>
      <c r="FE326" s="12"/>
      <c r="FF326" s="12"/>
      <c r="FG326" s="12"/>
      <c r="FH326" s="12"/>
      <c r="FI326" s="12"/>
      <c r="FJ326" s="12"/>
      <c r="FK326" s="12"/>
      <c r="FL326" s="12"/>
      <c r="FM326" s="12"/>
      <c r="FN326" s="12"/>
      <c r="FO326" s="12"/>
      <c r="FP326" s="12"/>
      <c r="FQ326" s="12"/>
      <c r="FR326" s="12"/>
      <c r="FS326" s="12"/>
      <c r="FT326" s="12"/>
      <c r="FU326" s="12"/>
      <c r="FV326" s="12"/>
      <c r="FW326" s="12"/>
      <c r="FX326" s="12"/>
      <c r="FY326" s="12"/>
      <c r="FZ326" s="12"/>
      <c r="GA326" s="12"/>
      <c r="GB326" s="12"/>
      <c r="GC326" s="12"/>
      <c r="GD326" s="12"/>
      <c r="GE326" s="12"/>
      <c r="GF326" s="12"/>
      <c r="GG326" s="12"/>
      <c r="GH326" s="12"/>
      <c r="GI326" s="12"/>
      <c r="GJ326" s="12"/>
      <c r="GK326" s="12"/>
      <c r="GL326" s="12"/>
      <c r="GM326" s="12"/>
      <c r="GN326" s="12"/>
      <c r="GO326" s="12"/>
      <c r="GP326" s="12"/>
      <c r="GQ326" s="12"/>
      <c r="GR326" s="12"/>
      <c r="GS326" s="12"/>
      <c r="GT326" s="12"/>
      <c r="GU326" s="12"/>
      <c r="GV326" s="12"/>
      <c r="GW326" s="12"/>
      <c r="GX326" s="12"/>
      <c r="GY326" s="12"/>
      <c r="GZ326" s="12"/>
    </row>
    <row r="327" s="5" customFormat="1" spans="1:208">
      <c r="A327" s="137"/>
      <c r="B327" s="123"/>
      <c r="C327" s="8"/>
      <c r="D327" s="3"/>
      <c r="E327" s="3"/>
      <c r="F327" s="3"/>
      <c r="G327" s="8"/>
      <c r="H327" s="3"/>
      <c r="I327" s="138"/>
      <c r="J327" s="3"/>
      <c r="K327" s="11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</row>
    <row r="328" s="5" customFormat="1" spans="1:208">
      <c r="A328" s="137"/>
      <c r="B328" s="123"/>
      <c r="C328" s="8"/>
      <c r="D328" s="3"/>
      <c r="E328" s="3"/>
      <c r="F328" s="3"/>
      <c r="G328" s="8"/>
      <c r="H328" s="3"/>
      <c r="I328" s="138"/>
      <c r="J328" s="3"/>
      <c r="K328" s="11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 s="12"/>
      <c r="DH328" s="12"/>
      <c r="DI328" s="12"/>
      <c r="DJ328" s="12"/>
      <c r="DK328" s="12"/>
      <c r="DL328" s="12"/>
      <c r="DM328" s="12"/>
      <c r="DN328" s="12"/>
      <c r="DO328" s="12"/>
      <c r="DP328" s="12"/>
      <c r="DQ328" s="12"/>
      <c r="DR328" s="12"/>
      <c r="DS328" s="12"/>
      <c r="DT328" s="12"/>
      <c r="DU328" s="12"/>
      <c r="DV328" s="12"/>
      <c r="DW328" s="12"/>
      <c r="DX328" s="12"/>
      <c r="DY328" s="12"/>
      <c r="DZ328" s="12"/>
      <c r="EA328" s="12"/>
      <c r="EB328" s="12"/>
      <c r="EC328" s="12"/>
      <c r="ED328" s="12"/>
      <c r="EE328" s="12"/>
      <c r="EF328" s="12"/>
      <c r="EG328" s="12"/>
      <c r="EH328" s="12"/>
      <c r="EI328" s="12"/>
      <c r="EJ328" s="12"/>
      <c r="EK328" s="12"/>
      <c r="EL328" s="12"/>
      <c r="EM328" s="12"/>
      <c r="EN328" s="12"/>
      <c r="EO328" s="12"/>
      <c r="EP328" s="12"/>
      <c r="EQ328" s="12"/>
      <c r="ER328" s="12"/>
      <c r="ES328" s="12"/>
      <c r="ET328" s="12"/>
      <c r="EU328" s="12"/>
      <c r="EV328" s="12"/>
      <c r="EW328" s="12"/>
      <c r="EX328" s="12"/>
      <c r="EY328" s="12"/>
      <c r="EZ328" s="12"/>
      <c r="FA328" s="12"/>
      <c r="FB328" s="12"/>
      <c r="FC328" s="12"/>
      <c r="FD328" s="12"/>
      <c r="FE328" s="12"/>
      <c r="FF328" s="12"/>
      <c r="FG328" s="12"/>
      <c r="FH328" s="12"/>
      <c r="FI328" s="12"/>
      <c r="FJ328" s="12"/>
      <c r="FK328" s="12"/>
      <c r="FL328" s="12"/>
      <c r="FM328" s="12"/>
      <c r="FN328" s="12"/>
      <c r="FO328" s="12"/>
      <c r="FP328" s="12"/>
      <c r="FQ328" s="12"/>
      <c r="FR328" s="12"/>
      <c r="FS328" s="12"/>
      <c r="FT328" s="12"/>
      <c r="FU328" s="12"/>
      <c r="FV328" s="12"/>
      <c r="FW328" s="12"/>
      <c r="FX328" s="12"/>
      <c r="FY328" s="12"/>
      <c r="FZ328" s="12"/>
      <c r="GA328" s="12"/>
      <c r="GB328" s="12"/>
      <c r="GC328" s="12"/>
      <c r="GD328" s="12"/>
      <c r="GE328" s="12"/>
      <c r="GF328" s="12"/>
      <c r="GG328" s="12"/>
      <c r="GH328" s="12"/>
      <c r="GI328" s="12"/>
      <c r="GJ328" s="12"/>
      <c r="GK328" s="12"/>
      <c r="GL328" s="12"/>
      <c r="GM328" s="12"/>
      <c r="GN328" s="12"/>
      <c r="GO328" s="12"/>
      <c r="GP328" s="12"/>
      <c r="GQ328" s="12"/>
      <c r="GR328" s="12"/>
      <c r="GS328" s="12"/>
      <c r="GT328" s="12"/>
      <c r="GU328" s="12"/>
      <c r="GV328" s="12"/>
      <c r="GW328" s="12"/>
      <c r="GX328" s="12"/>
      <c r="GY328" s="12"/>
      <c r="GZ328" s="12"/>
    </row>
    <row r="329" s="5" customFormat="1" spans="1:208">
      <c r="A329" s="137"/>
      <c r="B329" s="123"/>
      <c r="C329" s="8"/>
      <c r="D329" s="3"/>
      <c r="E329" s="3"/>
      <c r="F329" s="3"/>
      <c r="G329" s="8"/>
      <c r="H329" s="3"/>
      <c r="I329" s="138"/>
      <c r="J329" s="3"/>
      <c r="K329" s="11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</row>
    <row r="330" s="5" customFormat="1" spans="1:208">
      <c r="A330" s="137"/>
      <c r="B330" s="123"/>
      <c r="C330" s="8"/>
      <c r="D330" s="3"/>
      <c r="E330" s="3"/>
      <c r="F330" s="3"/>
      <c r="G330" s="8"/>
      <c r="H330" s="3"/>
      <c r="I330" s="138"/>
      <c r="J330" s="3"/>
      <c r="K330" s="11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 s="12"/>
      <c r="DH330" s="12"/>
      <c r="DI330" s="12"/>
      <c r="DJ330" s="12"/>
      <c r="DK330" s="12"/>
      <c r="DL330" s="12"/>
      <c r="DM330" s="12"/>
      <c r="DN330" s="12"/>
      <c r="DO330" s="12"/>
      <c r="DP330" s="12"/>
      <c r="DQ330" s="12"/>
      <c r="DR330" s="12"/>
      <c r="DS330" s="12"/>
      <c r="DT330" s="12"/>
      <c r="DU330" s="12"/>
      <c r="DV330" s="12"/>
      <c r="DW330" s="12"/>
      <c r="DX330" s="12"/>
      <c r="DY330" s="12"/>
      <c r="DZ330" s="12"/>
      <c r="EA330" s="12"/>
      <c r="EB330" s="12"/>
      <c r="EC330" s="12"/>
      <c r="ED330" s="12"/>
      <c r="EE330" s="12"/>
      <c r="EF330" s="12"/>
      <c r="EG330" s="12"/>
      <c r="EH330" s="12"/>
      <c r="EI330" s="12"/>
      <c r="EJ330" s="12"/>
      <c r="EK330" s="12"/>
      <c r="EL330" s="12"/>
      <c r="EM330" s="12"/>
      <c r="EN330" s="12"/>
      <c r="EO330" s="12"/>
      <c r="EP330" s="12"/>
      <c r="EQ330" s="12"/>
      <c r="ER330" s="12"/>
      <c r="ES330" s="12"/>
      <c r="ET330" s="12"/>
      <c r="EU330" s="12"/>
      <c r="EV330" s="12"/>
      <c r="EW330" s="12"/>
      <c r="EX330" s="12"/>
      <c r="EY330" s="12"/>
      <c r="EZ330" s="12"/>
      <c r="FA330" s="12"/>
      <c r="FB330" s="12"/>
      <c r="FC330" s="12"/>
      <c r="FD330" s="12"/>
      <c r="FE330" s="12"/>
      <c r="FF330" s="12"/>
      <c r="FG330" s="12"/>
      <c r="FH330" s="12"/>
      <c r="FI330" s="12"/>
      <c r="FJ330" s="12"/>
      <c r="FK330" s="12"/>
      <c r="FL330" s="12"/>
      <c r="FM330" s="12"/>
      <c r="FN330" s="12"/>
      <c r="FO330" s="12"/>
      <c r="FP330" s="12"/>
      <c r="FQ330" s="12"/>
      <c r="FR330" s="12"/>
      <c r="FS330" s="12"/>
      <c r="FT330" s="12"/>
      <c r="FU330" s="12"/>
      <c r="FV330" s="12"/>
      <c r="FW330" s="12"/>
      <c r="FX330" s="12"/>
      <c r="FY330" s="12"/>
      <c r="FZ330" s="12"/>
      <c r="GA330" s="12"/>
      <c r="GB330" s="12"/>
      <c r="GC330" s="12"/>
      <c r="GD330" s="12"/>
      <c r="GE330" s="12"/>
      <c r="GF330" s="12"/>
      <c r="GG330" s="12"/>
      <c r="GH330" s="12"/>
      <c r="GI330" s="12"/>
      <c r="GJ330" s="12"/>
      <c r="GK330" s="12"/>
      <c r="GL330" s="12"/>
      <c r="GM330" s="12"/>
      <c r="GN330" s="12"/>
      <c r="GO330" s="12"/>
      <c r="GP330" s="12"/>
      <c r="GQ330" s="12"/>
      <c r="GR330" s="12"/>
      <c r="GS330" s="12"/>
      <c r="GT330" s="12"/>
      <c r="GU330" s="12"/>
      <c r="GV330" s="12"/>
      <c r="GW330" s="12"/>
      <c r="GX330" s="12"/>
      <c r="GY330" s="12"/>
      <c r="GZ330" s="12"/>
    </row>
    <row r="331" s="5" customFormat="1" spans="1:208">
      <c r="A331" s="137"/>
      <c r="B331" s="123"/>
      <c r="C331" s="8"/>
      <c r="D331" s="3"/>
      <c r="E331" s="3"/>
      <c r="F331" s="3"/>
      <c r="G331" s="8"/>
      <c r="H331" s="3"/>
      <c r="I331" s="138"/>
      <c r="J331" s="3"/>
      <c r="K331" s="11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 s="12"/>
      <c r="DH331" s="12"/>
      <c r="DI331" s="12"/>
      <c r="DJ331" s="12"/>
      <c r="DK331" s="12"/>
      <c r="DL331" s="12"/>
      <c r="DM331" s="12"/>
      <c r="DN331" s="12"/>
      <c r="DO331" s="12"/>
      <c r="DP331" s="12"/>
      <c r="DQ331" s="12"/>
      <c r="DR331" s="12"/>
      <c r="DS331" s="12"/>
      <c r="DT331" s="12"/>
      <c r="DU331" s="12"/>
      <c r="DV331" s="12"/>
      <c r="DW331" s="12"/>
      <c r="DX331" s="12"/>
      <c r="DY331" s="12"/>
      <c r="DZ331" s="12"/>
      <c r="EA331" s="12"/>
      <c r="EB331" s="12"/>
      <c r="EC331" s="12"/>
      <c r="ED331" s="12"/>
      <c r="EE331" s="12"/>
      <c r="EF331" s="12"/>
      <c r="EG331" s="12"/>
      <c r="EH331" s="12"/>
      <c r="EI331" s="12"/>
      <c r="EJ331" s="12"/>
      <c r="EK331" s="12"/>
      <c r="EL331" s="12"/>
      <c r="EM331" s="12"/>
      <c r="EN331" s="12"/>
      <c r="EO331" s="12"/>
      <c r="EP331" s="12"/>
      <c r="EQ331" s="12"/>
      <c r="ER331" s="12"/>
      <c r="ES331" s="12"/>
      <c r="ET331" s="12"/>
      <c r="EU331" s="12"/>
      <c r="EV331" s="12"/>
      <c r="EW331" s="12"/>
      <c r="EX331" s="12"/>
      <c r="EY331" s="12"/>
      <c r="EZ331" s="12"/>
      <c r="FA331" s="12"/>
      <c r="FB331" s="12"/>
      <c r="FC331" s="12"/>
      <c r="FD331" s="12"/>
      <c r="FE331" s="12"/>
      <c r="FF331" s="12"/>
      <c r="FG331" s="12"/>
      <c r="FH331" s="12"/>
      <c r="FI331" s="12"/>
      <c r="FJ331" s="12"/>
      <c r="FK331" s="12"/>
      <c r="FL331" s="12"/>
      <c r="FM331" s="12"/>
      <c r="FN331" s="12"/>
      <c r="FO331" s="12"/>
      <c r="FP331" s="12"/>
      <c r="FQ331" s="12"/>
      <c r="FR331" s="12"/>
      <c r="FS331" s="12"/>
      <c r="FT331" s="12"/>
      <c r="FU331" s="12"/>
      <c r="FV331" s="12"/>
      <c r="FW331" s="12"/>
      <c r="FX331" s="12"/>
      <c r="FY331" s="12"/>
      <c r="FZ331" s="12"/>
      <c r="GA331" s="12"/>
      <c r="GB331" s="12"/>
      <c r="GC331" s="12"/>
      <c r="GD331" s="12"/>
      <c r="GE331" s="12"/>
      <c r="GF331" s="12"/>
      <c r="GG331" s="12"/>
      <c r="GH331" s="12"/>
      <c r="GI331" s="12"/>
      <c r="GJ331" s="12"/>
      <c r="GK331" s="12"/>
      <c r="GL331" s="12"/>
      <c r="GM331" s="12"/>
      <c r="GN331" s="12"/>
      <c r="GO331" s="12"/>
      <c r="GP331" s="12"/>
      <c r="GQ331" s="12"/>
      <c r="GR331" s="12"/>
      <c r="GS331" s="12"/>
      <c r="GT331" s="12"/>
      <c r="GU331" s="12"/>
      <c r="GV331" s="12"/>
      <c r="GW331" s="12"/>
      <c r="GX331" s="12"/>
      <c r="GY331" s="12"/>
      <c r="GZ331" s="12"/>
    </row>
    <row r="332" s="5" customFormat="1" spans="1:208">
      <c r="A332" s="137"/>
      <c r="B332" s="123"/>
      <c r="C332" s="8"/>
      <c r="D332" s="3"/>
      <c r="E332" s="3"/>
      <c r="F332" s="3"/>
      <c r="G332" s="8"/>
      <c r="H332" s="3"/>
      <c r="I332" s="138"/>
      <c r="J332" s="3"/>
      <c r="K332" s="11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</row>
    <row r="333" s="5" customFormat="1" spans="1:208">
      <c r="A333" s="137"/>
      <c r="B333" s="123"/>
      <c r="C333" s="8"/>
      <c r="D333" s="3"/>
      <c r="E333" s="3"/>
      <c r="F333" s="3"/>
      <c r="G333" s="8"/>
      <c r="H333" s="3"/>
      <c r="I333" s="138"/>
      <c r="J333" s="3"/>
      <c r="K333" s="11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</row>
    <row r="334" s="5" customFormat="1" spans="1:208">
      <c r="A334" s="137"/>
      <c r="B334" s="123"/>
      <c r="C334" s="8"/>
      <c r="D334" s="3"/>
      <c r="E334" s="3"/>
      <c r="F334" s="3"/>
      <c r="G334" s="8"/>
      <c r="H334" s="3"/>
      <c r="I334" s="138"/>
      <c r="J334" s="3"/>
      <c r="K334" s="11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 s="12"/>
      <c r="DH334" s="12"/>
      <c r="DI334" s="12"/>
      <c r="DJ334" s="12"/>
      <c r="DK334" s="12"/>
      <c r="DL334" s="12"/>
      <c r="DM334" s="12"/>
      <c r="DN334" s="12"/>
      <c r="DO334" s="12"/>
      <c r="DP334" s="12"/>
      <c r="DQ334" s="12"/>
      <c r="DR334" s="12"/>
      <c r="DS334" s="12"/>
      <c r="DT334" s="12"/>
      <c r="DU334" s="12"/>
      <c r="DV334" s="12"/>
      <c r="DW334" s="12"/>
      <c r="DX334" s="12"/>
      <c r="DY334" s="12"/>
      <c r="DZ334" s="12"/>
      <c r="EA334" s="12"/>
      <c r="EB334" s="12"/>
      <c r="EC334" s="12"/>
      <c r="ED334" s="12"/>
      <c r="EE334" s="12"/>
      <c r="EF334" s="12"/>
      <c r="EG334" s="12"/>
      <c r="EH334" s="12"/>
      <c r="EI334" s="12"/>
      <c r="EJ334" s="12"/>
      <c r="EK334" s="12"/>
      <c r="EL334" s="12"/>
      <c r="EM334" s="12"/>
      <c r="EN334" s="12"/>
      <c r="EO334" s="12"/>
      <c r="EP334" s="12"/>
      <c r="EQ334" s="12"/>
      <c r="ER334" s="12"/>
      <c r="ES334" s="12"/>
      <c r="ET334" s="12"/>
      <c r="EU334" s="12"/>
      <c r="EV334" s="12"/>
      <c r="EW334" s="12"/>
      <c r="EX334" s="12"/>
      <c r="EY334" s="12"/>
      <c r="EZ334" s="12"/>
      <c r="FA334" s="12"/>
      <c r="FB334" s="12"/>
      <c r="FC334" s="12"/>
      <c r="FD334" s="12"/>
      <c r="FE334" s="12"/>
      <c r="FF334" s="12"/>
      <c r="FG334" s="12"/>
      <c r="FH334" s="12"/>
      <c r="FI334" s="12"/>
      <c r="FJ334" s="12"/>
      <c r="FK334" s="12"/>
      <c r="FL334" s="12"/>
      <c r="FM334" s="12"/>
      <c r="FN334" s="12"/>
      <c r="FO334" s="12"/>
      <c r="FP334" s="12"/>
      <c r="FQ334" s="12"/>
      <c r="FR334" s="12"/>
      <c r="FS334" s="12"/>
      <c r="FT334" s="12"/>
      <c r="FU334" s="12"/>
      <c r="FV334" s="12"/>
      <c r="FW334" s="12"/>
      <c r="FX334" s="12"/>
      <c r="FY334" s="12"/>
      <c r="FZ334" s="12"/>
      <c r="GA334" s="12"/>
      <c r="GB334" s="12"/>
      <c r="GC334" s="12"/>
      <c r="GD334" s="12"/>
      <c r="GE334" s="12"/>
      <c r="GF334" s="12"/>
      <c r="GG334" s="12"/>
      <c r="GH334" s="12"/>
      <c r="GI334" s="12"/>
      <c r="GJ334" s="12"/>
      <c r="GK334" s="12"/>
      <c r="GL334" s="12"/>
      <c r="GM334" s="12"/>
      <c r="GN334" s="12"/>
      <c r="GO334" s="12"/>
      <c r="GP334" s="12"/>
      <c r="GQ334" s="12"/>
      <c r="GR334" s="12"/>
      <c r="GS334" s="12"/>
      <c r="GT334" s="12"/>
      <c r="GU334" s="12"/>
      <c r="GV334" s="12"/>
      <c r="GW334" s="12"/>
      <c r="GX334" s="12"/>
      <c r="GY334" s="12"/>
      <c r="GZ334" s="12"/>
    </row>
    <row r="335" s="5" customFormat="1" spans="1:208">
      <c r="A335" s="137"/>
      <c r="B335" s="123"/>
      <c r="C335" s="8"/>
      <c r="D335" s="3"/>
      <c r="E335" s="3"/>
      <c r="F335" s="3"/>
      <c r="G335" s="8"/>
      <c r="H335" s="3"/>
      <c r="I335" s="138"/>
      <c r="J335" s="3"/>
      <c r="K335" s="11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</row>
    <row r="336" s="5" customFormat="1" spans="1:208">
      <c r="A336" s="137"/>
      <c r="B336" s="123"/>
      <c r="C336" s="8"/>
      <c r="D336" s="3"/>
      <c r="E336" s="3"/>
      <c r="F336" s="3"/>
      <c r="G336" s="8"/>
      <c r="H336" s="3"/>
      <c r="I336" s="138"/>
      <c r="J336" s="3"/>
      <c r="K336" s="11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  <c r="DM336" s="12"/>
      <c r="DN336" s="12"/>
      <c r="DO336" s="12"/>
      <c r="DP336" s="12"/>
      <c r="DQ336" s="12"/>
      <c r="DR336" s="12"/>
      <c r="DS336" s="12"/>
      <c r="DT336" s="12"/>
      <c r="DU336" s="12"/>
      <c r="DV336" s="12"/>
      <c r="DW336" s="12"/>
      <c r="DX336" s="12"/>
      <c r="DY336" s="12"/>
      <c r="DZ336" s="12"/>
      <c r="EA336" s="12"/>
      <c r="EB336" s="12"/>
      <c r="EC336" s="12"/>
      <c r="ED336" s="12"/>
      <c r="EE336" s="12"/>
      <c r="EF336" s="12"/>
      <c r="EG336" s="12"/>
      <c r="EH336" s="12"/>
      <c r="EI336" s="12"/>
      <c r="EJ336" s="12"/>
      <c r="EK336" s="12"/>
      <c r="EL336" s="12"/>
      <c r="EM336" s="12"/>
      <c r="EN336" s="12"/>
      <c r="EO336" s="12"/>
      <c r="EP336" s="12"/>
      <c r="EQ336" s="12"/>
      <c r="ER336" s="12"/>
      <c r="ES336" s="12"/>
      <c r="ET336" s="12"/>
      <c r="EU336" s="12"/>
      <c r="EV336" s="12"/>
      <c r="EW336" s="12"/>
      <c r="EX336" s="12"/>
      <c r="EY336" s="12"/>
      <c r="EZ336" s="12"/>
      <c r="FA336" s="12"/>
      <c r="FB336" s="12"/>
      <c r="FC336" s="12"/>
      <c r="FD336" s="12"/>
      <c r="FE336" s="12"/>
      <c r="FF336" s="12"/>
      <c r="FG336" s="12"/>
      <c r="FH336" s="12"/>
      <c r="FI336" s="12"/>
      <c r="FJ336" s="12"/>
      <c r="FK336" s="12"/>
      <c r="FL336" s="12"/>
      <c r="FM336" s="12"/>
      <c r="FN336" s="12"/>
      <c r="FO336" s="12"/>
      <c r="FP336" s="12"/>
      <c r="FQ336" s="12"/>
      <c r="FR336" s="12"/>
      <c r="FS336" s="12"/>
      <c r="FT336" s="12"/>
      <c r="FU336" s="12"/>
      <c r="FV336" s="12"/>
      <c r="FW336" s="12"/>
      <c r="FX336" s="12"/>
      <c r="FY336" s="12"/>
      <c r="FZ336" s="12"/>
      <c r="GA336" s="12"/>
      <c r="GB336" s="12"/>
      <c r="GC336" s="12"/>
      <c r="GD336" s="12"/>
      <c r="GE336" s="12"/>
      <c r="GF336" s="12"/>
      <c r="GG336" s="12"/>
      <c r="GH336" s="12"/>
      <c r="GI336" s="12"/>
      <c r="GJ336" s="12"/>
      <c r="GK336" s="12"/>
      <c r="GL336" s="12"/>
      <c r="GM336" s="12"/>
      <c r="GN336" s="12"/>
      <c r="GO336" s="12"/>
      <c r="GP336" s="12"/>
      <c r="GQ336" s="12"/>
      <c r="GR336" s="12"/>
      <c r="GS336" s="12"/>
      <c r="GT336" s="12"/>
      <c r="GU336" s="12"/>
      <c r="GV336" s="12"/>
      <c r="GW336" s="12"/>
      <c r="GX336" s="12"/>
      <c r="GY336" s="12"/>
      <c r="GZ336" s="12"/>
    </row>
    <row r="337" s="5" customFormat="1" spans="1:208">
      <c r="A337" s="137"/>
      <c r="B337" s="123"/>
      <c r="C337" s="8"/>
      <c r="D337" s="3"/>
      <c r="E337" s="3"/>
      <c r="F337" s="3"/>
      <c r="G337" s="8"/>
      <c r="H337" s="3"/>
      <c r="I337" s="138"/>
      <c r="J337" s="3"/>
      <c r="K337" s="11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  <c r="DM337" s="12"/>
      <c r="DN337" s="12"/>
      <c r="DO337" s="12"/>
      <c r="DP337" s="12"/>
      <c r="DQ337" s="12"/>
      <c r="DR337" s="12"/>
      <c r="DS337" s="12"/>
      <c r="DT337" s="12"/>
      <c r="DU337" s="12"/>
      <c r="DV337" s="12"/>
      <c r="DW337" s="12"/>
      <c r="DX337" s="12"/>
      <c r="DY337" s="12"/>
      <c r="DZ337" s="12"/>
      <c r="EA337" s="12"/>
      <c r="EB337" s="12"/>
      <c r="EC337" s="12"/>
      <c r="ED337" s="12"/>
      <c r="EE337" s="12"/>
      <c r="EF337" s="12"/>
      <c r="EG337" s="12"/>
      <c r="EH337" s="12"/>
      <c r="EI337" s="12"/>
      <c r="EJ337" s="12"/>
      <c r="EK337" s="12"/>
      <c r="EL337" s="12"/>
      <c r="EM337" s="12"/>
      <c r="EN337" s="12"/>
      <c r="EO337" s="12"/>
      <c r="EP337" s="12"/>
      <c r="EQ337" s="12"/>
      <c r="ER337" s="12"/>
      <c r="ES337" s="12"/>
      <c r="ET337" s="12"/>
      <c r="EU337" s="12"/>
      <c r="EV337" s="12"/>
      <c r="EW337" s="12"/>
      <c r="EX337" s="12"/>
      <c r="EY337" s="12"/>
      <c r="EZ337" s="12"/>
      <c r="FA337" s="12"/>
      <c r="FB337" s="12"/>
      <c r="FC337" s="12"/>
      <c r="FD337" s="12"/>
      <c r="FE337" s="12"/>
      <c r="FF337" s="12"/>
      <c r="FG337" s="12"/>
      <c r="FH337" s="12"/>
      <c r="FI337" s="12"/>
      <c r="FJ337" s="12"/>
      <c r="FK337" s="12"/>
      <c r="FL337" s="12"/>
      <c r="FM337" s="12"/>
      <c r="FN337" s="12"/>
      <c r="FO337" s="12"/>
      <c r="FP337" s="12"/>
      <c r="FQ337" s="12"/>
      <c r="FR337" s="12"/>
      <c r="FS337" s="12"/>
      <c r="FT337" s="12"/>
      <c r="FU337" s="12"/>
      <c r="FV337" s="12"/>
      <c r="FW337" s="12"/>
      <c r="FX337" s="12"/>
      <c r="FY337" s="12"/>
      <c r="FZ337" s="12"/>
      <c r="GA337" s="12"/>
      <c r="GB337" s="12"/>
      <c r="GC337" s="12"/>
      <c r="GD337" s="12"/>
      <c r="GE337" s="12"/>
      <c r="GF337" s="12"/>
      <c r="GG337" s="12"/>
      <c r="GH337" s="12"/>
      <c r="GI337" s="12"/>
      <c r="GJ337" s="12"/>
      <c r="GK337" s="12"/>
      <c r="GL337" s="12"/>
      <c r="GM337" s="12"/>
      <c r="GN337" s="12"/>
      <c r="GO337" s="12"/>
      <c r="GP337" s="12"/>
      <c r="GQ337" s="12"/>
      <c r="GR337" s="12"/>
      <c r="GS337" s="12"/>
      <c r="GT337" s="12"/>
      <c r="GU337" s="12"/>
      <c r="GV337" s="12"/>
      <c r="GW337" s="12"/>
      <c r="GX337" s="12"/>
      <c r="GY337" s="12"/>
      <c r="GZ337" s="12"/>
    </row>
    <row r="338" s="5" customFormat="1" spans="1:208">
      <c r="A338" s="137"/>
      <c r="B338" s="123"/>
      <c r="C338" s="8"/>
      <c r="D338" s="3"/>
      <c r="E338" s="3"/>
      <c r="F338" s="3"/>
      <c r="G338" s="8"/>
      <c r="H338" s="3"/>
      <c r="I338" s="138"/>
      <c r="J338" s="3"/>
      <c r="K338" s="11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 s="12"/>
      <c r="DH338" s="12"/>
      <c r="DI338" s="12"/>
      <c r="DJ338" s="12"/>
      <c r="DK338" s="12"/>
      <c r="DL338" s="12"/>
      <c r="DM338" s="12"/>
      <c r="DN338" s="12"/>
      <c r="DO338" s="12"/>
      <c r="DP338" s="12"/>
      <c r="DQ338" s="12"/>
      <c r="DR338" s="12"/>
      <c r="DS338" s="12"/>
      <c r="DT338" s="12"/>
      <c r="DU338" s="12"/>
      <c r="DV338" s="12"/>
      <c r="DW338" s="12"/>
      <c r="DX338" s="12"/>
      <c r="DY338" s="12"/>
      <c r="DZ338" s="12"/>
      <c r="EA338" s="12"/>
      <c r="EB338" s="12"/>
      <c r="EC338" s="12"/>
      <c r="ED338" s="12"/>
      <c r="EE338" s="12"/>
      <c r="EF338" s="12"/>
      <c r="EG338" s="12"/>
      <c r="EH338" s="12"/>
      <c r="EI338" s="12"/>
      <c r="EJ338" s="12"/>
      <c r="EK338" s="12"/>
      <c r="EL338" s="12"/>
      <c r="EM338" s="12"/>
      <c r="EN338" s="12"/>
      <c r="EO338" s="12"/>
      <c r="EP338" s="12"/>
      <c r="EQ338" s="12"/>
      <c r="ER338" s="12"/>
      <c r="ES338" s="12"/>
      <c r="ET338" s="12"/>
      <c r="EU338" s="12"/>
      <c r="EV338" s="12"/>
      <c r="EW338" s="12"/>
      <c r="EX338" s="12"/>
      <c r="EY338" s="12"/>
      <c r="EZ338" s="12"/>
      <c r="FA338" s="12"/>
      <c r="FB338" s="12"/>
      <c r="FC338" s="12"/>
      <c r="FD338" s="12"/>
      <c r="FE338" s="12"/>
      <c r="FF338" s="12"/>
      <c r="FG338" s="12"/>
      <c r="FH338" s="12"/>
      <c r="FI338" s="12"/>
      <c r="FJ338" s="12"/>
      <c r="FK338" s="12"/>
      <c r="FL338" s="12"/>
      <c r="FM338" s="12"/>
      <c r="FN338" s="12"/>
      <c r="FO338" s="12"/>
      <c r="FP338" s="12"/>
      <c r="FQ338" s="12"/>
      <c r="FR338" s="12"/>
      <c r="FS338" s="12"/>
      <c r="FT338" s="12"/>
      <c r="FU338" s="12"/>
      <c r="FV338" s="12"/>
      <c r="FW338" s="12"/>
      <c r="FX338" s="12"/>
      <c r="FY338" s="12"/>
      <c r="FZ338" s="12"/>
      <c r="GA338" s="12"/>
      <c r="GB338" s="12"/>
      <c r="GC338" s="12"/>
      <c r="GD338" s="12"/>
      <c r="GE338" s="12"/>
      <c r="GF338" s="12"/>
      <c r="GG338" s="12"/>
      <c r="GH338" s="12"/>
      <c r="GI338" s="12"/>
      <c r="GJ338" s="12"/>
      <c r="GK338" s="12"/>
      <c r="GL338" s="12"/>
      <c r="GM338" s="12"/>
      <c r="GN338" s="12"/>
      <c r="GO338" s="12"/>
      <c r="GP338" s="12"/>
      <c r="GQ338" s="12"/>
      <c r="GR338" s="12"/>
      <c r="GS338" s="12"/>
      <c r="GT338" s="12"/>
      <c r="GU338" s="12"/>
      <c r="GV338" s="12"/>
      <c r="GW338" s="12"/>
      <c r="GX338" s="12"/>
      <c r="GY338" s="12"/>
      <c r="GZ338" s="12"/>
    </row>
    <row r="339" s="5" customFormat="1" spans="1:208">
      <c r="A339" s="137"/>
      <c r="B339" s="123"/>
      <c r="C339" s="8"/>
      <c r="D339" s="3"/>
      <c r="E339" s="3"/>
      <c r="F339" s="3"/>
      <c r="G339" s="8"/>
      <c r="H339" s="3"/>
      <c r="I339" s="138"/>
      <c r="J339" s="3"/>
      <c r="K339" s="11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 s="12"/>
      <c r="DH339" s="12"/>
      <c r="DI339" s="12"/>
      <c r="DJ339" s="12"/>
      <c r="DK339" s="12"/>
      <c r="DL339" s="12"/>
      <c r="DM339" s="12"/>
      <c r="DN339" s="12"/>
      <c r="DO339" s="12"/>
      <c r="DP339" s="12"/>
      <c r="DQ339" s="12"/>
      <c r="DR339" s="12"/>
      <c r="DS339" s="12"/>
      <c r="DT339" s="12"/>
      <c r="DU339" s="12"/>
      <c r="DV339" s="12"/>
      <c r="DW339" s="12"/>
      <c r="DX339" s="12"/>
      <c r="DY339" s="12"/>
      <c r="DZ339" s="12"/>
      <c r="EA339" s="12"/>
      <c r="EB339" s="12"/>
      <c r="EC339" s="12"/>
      <c r="ED339" s="12"/>
      <c r="EE339" s="12"/>
      <c r="EF339" s="12"/>
      <c r="EG339" s="12"/>
      <c r="EH339" s="12"/>
      <c r="EI339" s="12"/>
      <c r="EJ339" s="12"/>
      <c r="EK339" s="12"/>
      <c r="EL339" s="12"/>
      <c r="EM339" s="12"/>
      <c r="EN339" s="12"/>
      <c r="EO339" s="12"/>
      <c r="EP339" s="12"/>
      <c r="EQ339" s="12"/>
      <c r="ER339" s="12"/>
      <c r="ES339" s="12"/>
      <c r="ET339" s="12"/>
      <c r="EU339" s="12"/>
      <c r="EV339" s="12"/>
      <c r="EW339" s="12"/>
      <c r="EX339" s="12"/>
      <c r="EY339" s="12"/>
      <c r="EZ339" s="12"/>
      <c r="FA339" s="12"/>
      <c r="FB339" s="12"/>
      <c r="FC339" s="12"/>
      <c r="FD339" s="12"/>
      <c r="FE339" s="12"/>
      <c r="FF339" s="12"/>
      <c r="FG339" s="12"/>
      <c r="FH339" s="12"/>
      <c r="FI339" s="12"/>
      <c r="FJ339" s="12"/>
      <c r="FK339" s="12"/>
      <c r="FL339" s="12"/>
      <c r="FM339" s="12"/>
      <c r="FN339" s="12"/>
      <c r="FO339" s="12"/>
      <c r="FP339" s="12"/>
      <c r="FQ339" s="12"/>
      <c r="FR339" s="12"/>
      <c r="FS339" s="12"/>
      <c r="FT339" s="12"/>
      <c r="FU339" s="12"/>
      <c r="FV339" s="12"/>
      <c r="FW339" s="12"/>
      <c r="FX339" s="12"/>
      <c r="FY339" s="12"/>
      <c r="FZ339" s="12"/>
      <c r="GA339" s="12"/>
      <c r="GB339" s="12"/>
      <c r="GC339" s="12"/>
      <c r="GD339" s="12"/>
      <c r="GE339" s="12"/>
      <c r="GF339" s="12"/>
      <c r="GG339" s="12"/>
      <c r="GH339" s="12"/>
      <c r="GI339" s="12"/>
      <c r="GJ339" s="12"/>
      <c r="GK339" s="12"/>
      <c r="GL339" s="12"/>
      <c r="GM339" s="12"/>
      <c r="GN339" s="12"/>
      <c r="GO339" s="12"/>
      <c r="GP339" s="12"/>
      <c r="GQ339" s="12"/>
      <c r="GR339" s="12"/>
      <c r="GS339" s="12"/>
      <c r="GT339" s="12"/>
      <c r="GU339" s="12"/>
      <c r="GV339" s="12"/>
      <c r="GW339" s="12"/>
      <c r="GX339" s="12"/>
      <c r="GY339" s="12"/>
      <c r="GZ339" s="12"/>
    </row>
    <row r="340" s="5" customFormat="1" spans="1:208">
      <c r="A340" s="137"/>
      <c r="B340" s="123"/>
      <c r="C340" s="8"/>
      <c r="D340" s="3"/>
      <c r="E340" s="3"/>
      <c r="F340" s="3"/>
      <c r="G340" s="8"/>
      <c r="H340" s="3"/>
      <c r="I340" s="138"/>
      <c r="J340" s="3"/>
      <c r="K340" s="11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 s="12"/>
      <c r="DH340" s="12"/>
      <c r="DI340" s="12"/>
      <c r="DJ340" s="12"/>
      <c r="DK340" s="12"/>
      <c r="DL340" s="12"/>
      <c r="DM340" s="12"/>
      <c r="DN340" s="12"/>
      <c r="DO340" s="12"/>
      <c r="DP340" s="12"/>
      <c r="DQ340" s="12"/>
      <c r="DR340" s="12"/>
      <c r="DS340" s="12"/>
      <c r="DT340" s="12"/>
      <c r="DU340" s="12"/>
      <c r="DV340" s="12"/>
      <c r="DW340" s="12"/>
      <c r="DX340" s="12"/>
      <c r="DY340" s="12"/>
      <c r="DZ340" s="12"/>
      <c r="EA340" s="12"/>
      <c r="EB340" s="12"/>
      <c r="EC340" s="12"/>
      <c r="ED340" s="12"/>
      <c r="EE340" s="12"/>
      <c r="EF340" s="12"/>
      <c r="EG340" s="12"/>
      <c r="EH340" s="12"/>
      <c r="EI340" s="12"/>
      <c r="EJ340" s="12"/>
      <c r="EK340" s="12"/>
      <c r="EL340" s="12"/>
      <c r="EM340" s="12"/>
      <c r="EN340" s="12"/>
      <c r="EO340" s="12"/>
      <c r="EP340" s="12"/>
      <c r="EQ340" s="12"/>
      <c r="ER340" s="12"/>
      <c r="ES340" s="12"/>
      <c r="ET340" s="12"/>
      <c r="EU340" s="12"/>
      <c r="EV340" s="12"/>
      <c r="EW340" s="12"/>
      <c r="EX340" s="12"/>
      <c r="EY340" s="12"/>
      <c r="EZ340" s="12"/>
      <c r="FA340" s="12"/>
      <c r="FB340" s="12"/>
      <c r="FC340" s="12"/>
      <c r="FD340" s="12"/>
      <c r="FE340" s="12"/>
      <c r="FF340" s="12"/>
      <c r="FG340" s="12"/>
      <c r="FH340" s="12"/>
      <c r="FI340" s="12"/>
      <c r="FJ340" s="12"/>
      <c r="FK340" s="12"/>
      <c r="FL340" s="12"/>
      <c r="FM340" s="12"/>
      <c r="FN340" s="12"/>
      <c r="FO340" s="12"/>
      <c r="FP340" s="12"/>
      <c r="FQ340" s="12"/>
      <c r="FR340" s="12"/>
      <c r="FS340" s="12"/>
      <c r="FT340" s="12"/>
      <c r="FU340" s="12"/>
      <c r="FV340" s="12"/>
      <c r="FW340" s="12"/>
      <c r="FX340" s="12"/>
      <c r="FY340" s="12"/>
      <c r="FZ340" s="12"/>
      <c r="GA340" s="12"/>
      <c r="GB340" s="12"/>
      <c r="GC340" s="12"/>
      <c r="GD340" s="12"/>
      <c r="GE340" s="12"/>
      <c r="GF340" s="12"/>
      <c r="GG340" s="12"/>
      <c r="GH340" s="12"/>
      <c r="GI340" s="12"/>
      <c r="GJ340" s="12"/>
      <c r="GK340" s="12"/>
      <c r="GL340" s="12"/>
      <c r="GM340" s="12"/>
      <c r="GN340" s="12"/>
      <c r="GO340" s="12"/>
      <c r="GP340" s="12"/>
      <c r="GQ340" s="12"/>
      <c r="GR340" s="12"/>
      <c r="GS340" s="12"/>
      <c r="GT340" s="12"/>
      <c r="GU340" s="12"/>
      <c r="GV340" s="12"/>
      <c r="GW340" s="12"/>
      <c r="GX340" s="12"/>
      <c r="GY340" s="12"/>
      <c r="GZ340" s="12"/>
    </row>
    <row r="341" s="5" customFormat="1" spans="1:208">
      <c r="A341" s="137"/>
      <c r="B341" s="123"/>
      <c r="C341" s="8"/>
      <c r="D341" s="3"/>
      <c r="E341" s="3"/>
      <c r="F341" s="3"/>
      <c r="G341" s="8"/>
      <c r="H341" s="3"/>
      <c r="I341" s="138"/>
      <c r="J341" s="3"/>
      <c r="K341" s="11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 s="12"/>
      <c r="DH341" s="12"/>
      <c r="DI341" s="12"/>
      <c r="DJ341" s="12"/>
      <c r="DK341" s="12"/>
      <c r="DL341" s="12"/>
      <c r="DM341" s="12"/>
      <c r="DN341" s="12"/>
      <c r="DO341" s="12"/>
      <c r="DP341" s="12"/>
      <c r="DQ341" s="12"/>
      <c r="DR341" s="12"/>
      <c r="DS341" s="12"/>
      <c r="DT341" s="12"/>
      <c r="DU341" s="12"/>
      <c r="DV341" s="12"/>
      <c r="DW341" s="12"/>
      <c r="DX341" s="12"/>
      <c r="DY341" s="12"/>
      <c r="DZ341" s="12"/>
      <c r="EA341" s="12"/>
      <c r="EB341" s="12"/>
      <c r="EC341" s="12"/>
      <c r="ED341" s="12"/>
      <c r="EE341" s="12"/>
      <c r="EF341" s="12"/>
      <c r="EG341" s="12"/>
      <c r="EH341" s="12"/>
      <c r="EI341" s="12"/>
      <c r="EJ341" s="12"/>
      <c r="EK341" s="12"/>
      <c r="EL341" s="12"/>
      <c r="EM341" s="12"/>
      <c r="EN341" s="12"/>
      <c r="EO341" s="12"/>
      <c r="EP341" s="12"/>
      <c r="EQ341" s="12"/>
      <c r="ER341" s="12"/>
      <c r="ES341" s="12"/>
      <c r="ET341" s="12"/>
      <c r="EU341" s="12"/>
      <c r="EV341" s="12"/>
      <c r="EW341" s="12"/>
      <c r="EX341" s="12"/>
      <c r="EY341" s="12"/>
      <c r="EZ341" s="12"/>
      <c r="FA341" s="12"/>
      <c r="FB341" s="12"/>
      <c r="FC341" s="12"/>
      <c r="FD341" s="12"/>
      <c r="FE341" s="12"/>
      <c r="FF341" s="12"/>
      <c r="FG341" s="12"/>
      <c r="FH341" s="12"/>
      <c r="FI341" s="12"/>
      <c r="FJ341" s="12"/>
      <c r="FK341" s="12"/>
      <c r="FL341" s="12"/>
      <c r="FM341" s="12"/>
      <c r="FN341" s="12"/>
      <c r="FO341" s="12"/>
      <c r="FP341" s="12"/>
      <c r="FQ341" s="12"/>
      <c r="FR341" s="12"/>
      <c r="FS341" s="12"/>
      <c r="FT341" s="12"/>
      <c r="FU341" s="12"/>
      <c r="FV341" s="12"/>
      <c r="FW341" s="12"/>
      <c r="FX341" s="12"/>
      <c r="FY341" s="12"/>
      <c r="FZ341" s="12"/>
      <c r="GA341" s="12"/>
      <c r="GB341" s="12"/>
      <c r="GC341" s="12"/>
      <c r="GD341" s="12"/>
      <c r="GE341" s="12"/>
      <c r="GF341" s="12"/>
      <c r="GG341" s="12"/>
      <c r="GH341" s="12"/>
      <c r="GI341" s="12"/>
      <c r="GJ341" s="12"/>
      <c r="GK341" s="12"/>
      <c r="GL341" s="12"/>
      <c r="GM341" s="12"/>
      <c r="GN341" s="12"/>
      <c r="GO341" s="12"/>
      <c r="GP341" s="12"/>
      <c r="GQ341" s="12"/>
      <c r="GR341" s="12"/>
      <c r="GS341" s="12"/>
      <c r="GT341" s="12"/>
      <c r="GU341" s="12"/>
      <c r="GV341" s="12"/>
      <c r="GW341" s="12"/>
      <c r="GX341" s="12"/>
      <c r="GY341" s="12"/>
      <c r="GZ341" s="12"/>
    </row>
    <row r="342" s="5" customFormat="1" spans="1:208">
      <c r="A342" s="137"/>
      <c r="B342" s="123"/>
      <c r="C342" s="8"/>
      <c r="D342" s="3"/>
      <c r="E342" s="3"/>
      <c r="F342" s="3"/>
      <c r="G342" s="8"/>
      <c r="H342" s="3"/>
      <c r="I342" s="138"/>
      <c r="J342" s="3"/>
      <c r="K342" s="11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</row>
    <row r="343" s="5" customFormat="1" spans="1:208">
      <c r="A343" s="137"/>
      <c r="B343" s="123"/>
      <c r="C343" s="8"/>
      <c r="D343" s="3"/>
      <c r="E343" s="3"/>
      <c r="F343" s="3"/>
      <c r="G343" s="8"/>
      <c r="H343" s="3"/>
      <c r="I343" s="138"/>
      <c r="J343" s="3"/>
      <c r="K343" s="11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</row>
    <row r="344" s="5" customFormat="1" spans="1:208">
      <c r="A344" s="137"/>
      <c r="B344" s="123"/>
      <c r="C344" s="8"/>
      <c r="D344" s="3"/>
      <c r="E344" s="3"/>
      <c r="F344" s="3"/>
      <c r="G344" s="8"/>
      <c r="H344" s="3"/>
      <c r="I344" s="138"/>
      <c r="J344" s="3"/>
      <c r="K344" s="11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</row>
    <row r="345" s="5" customFormat="1" spans="1:208">
      <c r="A345" s="137"/>
      <c r="B345" s="123"/>
      <c r="C345" s="8"/>
      <c r="D345" s="3"/>
      <c r="E345" s="3"/>
      <c r="F345" s="3"/>
      <c r="G345" s="8"/>
      <c r="H345" s="3"/>
      <c r="I345" s="138"/>
      <c r="J345" s="3"/>
      <c r="K345" s="11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 s="12"/>
      <c r="DH345" s="12"/>
      <c r="DI345" s="12"/>
      <c r="DJ345" s="12"/>
      <c r="DK345" s="12"/>
      <c r="DL345" s="12"/>
      <c r="DM345" s="12"/>
      <c r="DN345" s="12"/>
      <c r="DO345" s="12"/>
      <c r="DP345" s="12"/>
      <c r="DQ345" s="12"/>
      <c r="DR345" s="12"/>
      <c r="DS345" s="12"/>
      <c r="DT345" s="12"/>
      <c r="DU345" s="12"/>
      <c r="DV345" s="12"/>
      <c r="DW345" s="12"/>
      <c r="DX345" s="12"/>
      <c r="DY345" s="12"/>
      <c r="DZ345" s="12"/>
      <c r="EA345" s="12"/>
      <c r="EB345" s="12"/>
      <c r="EC345" s="12"/>
      <c r="ED345" s="12"/>
      <c r="EE345" s="12"/>
      <c r="EF345" s="12"/>
      <c r="EG345" s="12"/>
      <c r="EH345" s="12"/>
      <c r="EI345" s="12"/>
      <c r="EJ345" s="12"/>
      <c r="EK345" s="12"/>
      <c r="EL345" s="12"/>
      <c r="EM345" s="12"/>
      <c r="EN345" s="12"/>
      <c r="EO345" s="12"/>
      <c r="EP345" s="12"/>
      <c r="EQ345" s="12"/>
      <c r="ER345" s="12"/>
      <c r="ES345" s="12"/>
      <c r="ET345" s="12"/>
      <c r="EU345" s="12"/>
      <c r="EV345" s="12"/>
      <c r="EW345" s="12"/>
      <c r="EX345" s="12"/>
      <c r="EY345" s="12"/>
      <c r="EZ345" s="12"/>
      <c r="FA345" s="12"/>
      <c r="FB345" s="12"/>
      <c r="FC345" s="12"/>
      <c r="FD345" s="12"/>
      <c r="FE345" s="12"/>
      <c r="FF345" s="12"/>
      <c r="FG345" s="12"/>
      <c r="FH345" s="12"/>
      <c r="FI345" s="12"/>
      <c r="FJ345" s="12"/>
      <c r="FK345" s="12"/>
      <c r="FL345" s="12"/>
      <c r="FM345" s="12"/>
      <c r="FN345" s="12"/>
      <c r="FO345" s="12"/>
      <c r="FP345" s="12"/>
      <c r="FQ345" s="12"/>
      <c r="FR345" s="12"/>
      <c r="FS345" s="12"/>
      <c r="FT345" s="12"/>
      <c r="FU345" s="12"/>
      <c r="FV345" s="12"/>
      <c r="FW345" s="12"/>
      <c r="FX345" s="12"/>
      <c r="FY345" s="12"/>
      <c r="FZ345" s="12"/>
      <c r="GA345" s="12"/>
      <c r="GB345" s="12"/>
      <c r="GC345" s="12"/>
      <c r="GD345" s="12"/>
      <c r="GE345" s="12"/>
      <c r="GF345" s="12"/>
      <c r="GG345" s="12"/>
      <c r="GH345" s="12"/>
      <c r="GI345" s="12"/>
      <c r="GJ345" s="12"/>
      <c r="GK345" s="12"/>
      <c r="GL345" s="12"/>
      <c r="GM345" s="12"/>
      <c r="GN345" s="12"/>
      <c r="GO345" s="12"/>
      <c r="GP345" s="12"/>
      <c r="GQ345" s="12"/>
      <c r="GR345" s="12"/>
      <c r="GS345" s="12"/>
      <c r="GT345" s="12"/>
      <c r="GU345" s="12"/>
      <c r="GV345" s="12"/>
      <c r="GW345" s="12"/>
      <c r="GX345" s="12"/>
      <c r="GY345" s="12"/>
      <c r="GZ345" s="12"/>
    </row>
    <row r="346" s="5" customFormat="1" spans="1:208">
      <c r="A346" s="137"/>
      <c r="B346" s="123"/>
      <c r="C346" s="8"/>
      <c r="D346" s="3"/>
      <c r="E346" s="3"/>
      <c r="F346" s="3"/>
      <c r="G346" s="8"/>
      <c r="H346" s="3"/>
      <c r="I346" s="138"/>
      <c r="J346" s="3"/>
      <c r="K346" s="11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 s="12"/>
      <c r="DH346" s="12"/>
      <c r="DI346" s="12"/>
      <c r="DJ346" s="12"/>
      <c r="DK346" s="12"/>
      <c r="DL346" s="12"/>
      <c r="DM346" s="12"/>
      <c r="DN346" s="12"/>
      <c r="DO346" s="12"/>
      <c r="DP346" s="12"/>
      <c r="DQ346" s="12"/>
      <c r="DR346" s="12"/>
      <c r="DS346" s="12"/>
      <c r="DT346" s="12"/>
      <c r="DU346" s="12"/>
      <c r="DV346" s="12"/>
      <c r="DW346" s="12"/>
      <c r="DX346" s="12"/>
      <c r="DY346" s="12"/>
      <c r="DZ346" s="12"/>
      <c r="EA346" s="12"/>
      <c r="EB346" s="12"/>
      <c r="EC346" s="12"/>
      <c r="ED346" s="12"/>
      <c r="EE346" s="12"/>
      <c r="EF346" s="12"/>
      <c r="EG346" s="12"/>
      <c r="EH346" s="12"/>
      <c r="EI346" s="12"/>
      <c r="EJ346" s="12"/>
      <c r="EK346" s="12"/>
      <c r="EL346" s="12"/>
      <c r="EM346" s="12"/>
      <c r="EN346" s="12"/>
      <c r="EO346" s="12"/>
      <c r="EP346" s="12"/>
      <c r="EQ346" s="12"/>
      <c r="ER346" s="12"/>
      <c r="ES346" s="12"/>
      <c r="ET346" s="12"/>
      <c r="EU346" s="12"/>
      <c r="EV346" s="12"/>
      <c r="EW346" s="12"/>
      <c r="EX346" s="12"/>
      <c r="EY346" s="12"/>
      <c r="EZ346" s="12"/>
      <c r="FA346" s="12"/>
      <c r="FB346" s="12"/>
      <c r="FC346" s="12"/>
      <c r="FD346" s="12"/>
      <c r="FE346" s="12"/>
      <c r="FF346" s="12"/>
      <c r="FG346" s="12"/>
      <c r="FH346" s="12"/>
      <c r="FI346" s="12"/>
      <c r="FJ346" s="12"/>
      <c r="FK346" s="12"/>
      <c r="FL346" s="12"/>
      <c r="FM346" s="12"/>
      <c r="FN346" s="12"/>
      <c r="FO346" s="12"/>
      <c r="FP346" s="12"/>
      <c r="FQ346" s="12"/>
      <c r="FR346" s="12"/>
      <c r="FS346" s="12"/>
      <c r="FT346" s="12"/>
      <c r="FU346" s="12"/>
      <c r="FV346" s="12"/>
      <c r="FW346" s="12"/>
      <c r="FX346" s="12"/>
      <c r="FY346" s="12"/>
      <c r="FZ346" s="12"/>
      <c r="GA346" s="12"/>
      <c r="GB346" s="12"/>
      <c r="GC346" s="12"/>
      <c r="GD346" s="12"/>
      <c r="GE346" s="12"/>
      <c r="GF346" s="12"/>
      <c r="GG346" s="12"/>
      <c r="GH346" s="12"/>
      <c r="GI346" s="12"/>
      <c r="GJ346" s="12"/>
      <c r="GK346" s="12"/>
      <c r="GL346" s="12"/>
      <c r="GM346" s="12"/>
      <c r="GN346" s="12"/>
      <c r="GO346" s="12"/>
      <c r="GP346" s="12"/>
      <c r="GQ346" s="12"/>
      <c r="GR346" s="12"/>
      <c r="GS346" s="12"/>
      <c r="GT346" s="12"/>
      <c r="GU346" s="12"/>
      <c r="GV346" s="12"/>
      <c r="GW346" s="12"/>
      <c r="GX346" s="12"/>
      <c r="GY346" s="12"/>
      <c r="GZ346" s="12"/>
    </row>
    <row r="347" s="5" customFormat="1" spans="1:208">
      <c r="A347" s="137"/>
      <c r="B347" s="123"/>
      <c r="C347" s="8"/>
      <c r="D347" s="3"/>
      <c r="E347" s="3"/>
      <c r="F347" s="3"/>
      <c r="G347" s="8"/>
      <c r="H347" s="3"/>
      <c r="I347" s="138"/>
      <c r="J347" s="3"/>
      <c r="K347" s="11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 s="12"/>
      <c r="DH347" s="12"/>
      <c r="DI347" s="12"/>
      <c r="DJ347" s="12"/>
      <c r="DK347" s="12"/>
      <c r="DL347" s="12"/>
      <c r="DM347" s="12"/>
      <c r="DN347" s="12"/>
      <c r="DO347" s="12"/>
      <c r="DP347" s="12"/>
      <c r="DQ347" s="12"/>
      <c r="DR347" s="12"/>
      <c r="DS347" s="12"/>
      <c r="DT347" s="12"/>
      <c r="DU347" s="12"/>
      <c r="DV347" s="12"/>
      <c r="DW347" s="12"/>
      <c r="DX347" s="12"/>
      <c r="DY347" s="12"/>
      <c r="DZ347" s="12"/>
      <c r="EA347" s="12"/>
      <c r="EB347" s="12"/>
      <c r="EC347" s="12"/>
      <c r="ED347" s="12"/>
      <c r="EE347" s="12"/>
      <c r="EF347" s="12"/>
      <c r="EG347" s="12"/>
      <c r="EH347" s="12"/>
      <c r="EI347" s="12"/>
      <c r="EJ347" s="12"/>
      <c r="EK347" s="12"/>
      <c r="EL347" s="12"/>
      <c r="EM347" s="12"/>
      <c r="EN347" s="12"/>
      <c r="EO347" s="12"/>
      <c r="EP347" s="12"/>
      <c r="EQ347" s="12"/>
      <c r="ER347" s="12"/>
      <c r="ES347" s="12"/>
      <c r="ET347" s="12"/>
      <c r="EU347" s="12"/>
      <c r="EV347" s="12"/>
      <c r="EW347" s="12"/>
      <c r="EX347" s="12"/>
      <c r="EY347" s="12"/>
      <c r="EZ347" s="12"/>
      <c r="FA347" s="12"/>
      <c r="FB347" s="12"/>
      <c r="FC347" s="12"/>
      <c r="FD347" s="12"/>
      <c r="FE347" s="12"/>
      <c r="FF347" s="12"/>
      <c r="FG347" s="12"/>
      <c r="FH347" s="12"/>
      <c r="FI347" s="12"/>
      <c r="FJ347" s="12"/>
      <c r="FK347" s="12"/>
      <c r="FL347" s="12"/>
      <c r="FM347" s="12"/>
      <c r="FN347" s="12"/>
      <c r="FO347" s="12"/>
      <c r="FP347" s="12"/>
      <c r="FQ347" s="12"/>
      <c r="FR347" s="12"/>
      <c r="FS347" s="12"/>
      <c r="FT347" s="12"/>
      <c r="FU347" s="12"/>
      <c r="FV347" s="12"/>
      <c r="FW347" s="12"/>
      <c r="FX347" s="12"/>
      <c r="FY347" s="12"/>
      <c r="FZ347" s="12"/>
      <c r="GA347" s="12"/>
      <c r="GB347" s="12"/>
      <c r="GC347" s="12"/>
      <c r="GD347" s="12"/>
      <c r="GE347" s="12"/>
      <c r="GF347" s="12"/>
      <c r="GG347" s="12"/>
      <c r="GH347" s="12"/>
      <c r="GI347" s="12"/>
      <c r="GJ347" s="12"/>
      <c r="GK347" s="12"/>
      <c r="GL347" s="12"/>
      <c r="GM347" s="12"/>
      <c r="GN347" s="12"/>
      <c r="GO347" s="12"/>
      <c r="GP347" s="12"/>
      <c r="GQ347" s="12"/>
      <c r="GR347" s="12"/>
      <c r="GS347" s="12"/>
      <c r="GT347" s="12"/>
      <c r="GU347" s="12"/>
      <c r="GV347" s="12"/>
      <c r="GW347" s="12"/>
      <c r="GX347" s="12"/>
      <c r="GY347" s="12"/>
      <c r="GZ347" s="12"/>
    </row>
    <row r="348" s="5" customFormat="1" spans="1:208">
      <c r="A348" s="137"/>
      <c r="B348" s="123"/>
      <c r="C348" s="8"/>
      <c r="D348" s="3"/>
      <c r="E348" s="3"/>
      <c r="F348" s="3"/>
      <c r="G348" s="8"/>
      <c r="H348" s="3"/>
      <c r="I348" s="138"/>
      <c r="J348" s="3"/>
      <c r="K348" s="11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</row>
    <row r="349" s="5" customFormat="1" spans="1:208">
      <c r="A349" s="137"/>
      <c r="B349" s="123"/>
      <c r="C349" s="8"/>
      <c r="D349" s="3"/>
      <c r="E349" s="3"/>
      <c r="F349" s="3"/>
      <c r="G349" s="8"/>
      <c r="H349" s="3"/>
      <c r="I349" s="138"/>
      <c r="J349" s="3"/>
      <c r="K349" s="11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 s="12"/>
      <c r="DH349" s="12"/>
      <c r="DI349" s="12"/>
      <c r="DJ349" s="12"/>
      <c r="DK349" s="12"/>
      <c r="DL349" s="12"/>
      <c r="DM349" s="12"/>
      <c r="DN349" s="12"/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  <c r="DY349" s="12"/>
      <c r="DZ349" s="12"/>
      <c r="EA349" s="12"/>
      <c r="EB349" s="12"/>
      <c r="EC349" s="12"/>
      <c r="ED349" s="12"/>
      <c r="EE349" s="12"/>
      <c r="EF349" s="12"/>
      <c r="EG349" s="12"/>
      <c r="EH349" s="12"/>
      <c r="EI349" s="12"/>
      <c r="EJ349" s="12"/>
      <c r="EK349" s="12"/>
      <c r="EL349" s="12"/>
      <c r="EM349" s="12"/>
      <c r="EN349" s="12"/>
      <c r="EO349" s="12"/>
      <c r="EP349" s="12"/>
      <c r="EQ349" s="12"/>
      <c r="ER349" s="12"/>
      <c r="ES349" s="12"/>
      <c r="ET349" s="12"/>
      <c r="EU349" s="12"/>
      <c r="EV349" s="12"/>
      <c r="EW349" s="12"/>
      <c r="EX349" s="12"/>
      <c r="EY349" s="12"/>
      <c r="EZ349" s="12"/>
      <c r="FA349" s="12"/>
      <c r="FB349" s="12"/>
      <c r="FC349" s="12"/>
      <c r="FD349" s="12"/>
      <c r="FE349" s="12"/>
      <c r="FF349" s="12"/>
      <c r="FG349" s="12"/>
      <c r="FH349" s="12"/>
      <c r="FI349" s="12"/>
      <c r="FJ349" s="12"/>
      <c r="FK349" s="12"/>
      <c r="FL349" s="12"/>
      <c r="FM349" s="12"/>
      <c r="FN349" s="12"/>
      <c r="FO349" s="12"/>
      <c r="FP349" s="12"/>
      <c r="FQ349" s="12"/>
      <c r="FR349" s="12"/>
      <c r="FS349" s="12"/>
      <c r="FT349" s="12"/>
      <c r="FU349" s="12"/>
      <c r="FV349" s="12"/>
      <c r="FW349" s="12"/>
      <c r="FX349" s="12"/>
      <c r="FY349" s="12"/>
      <c r="FZ349" s="12"/>
      <c r="GA349" s="12"/>
      <c r="GB349" s="12"/>
      <c r="GC349" s="12"/>
      <c r="GD349" s="12"/>
      <c r="GE349" s="12"/>
      <c r="GF349" s="12"/>
      <c r="GG349" s="12"/>
      <c r="GH349" s="12"/>
      <c r="GI349" s="12"/>
      <c r="GJ349" s="12"/>
      <c r="GK349" s="12"/>
      <c r="GL349" s="12"/>
      <c r="GM349" s="12"/>
      <c r="GN349" s="12"/>
      <c r="GO349" s="12"/>
      <c r="GP349" s="12"/>
      <c r="GQ349" s="12"/>
      <c r="GR349" s="12"/>
      <c r="GS349" s="12"/>
      <c r="GT349" s="12"/>
      <c r="GU349" s="12"/>
      <c r="GV349" s="12"/>
      <c r="GW349" s="12"/>
      <c r="GX349" s="12"/>
      <c r="GY349" s="12"/>
      <c r="GZ349" s="12"/>
    </row>
    <row r="350" s="5" customFormat="1" spans="1:208">
      <c r="A350" s="137"/>
      <c r="B350" s="123"/>
      <c r="C350" s="8"/>
      <c r="D350" s="3"/>
      <c r="E350" s="3"/>
      <c r="F350" s="3"/>
      <c r="G350" s="8"/>
      <c r="H350" s="3"/>
      <c r="I350" s="138"/>
      <c r="J350" s="3"/>
      <c r="K350" s="11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</row>
    <row r="351" s="5" customFormat="1" spans="1:208">
      <c r="A351" s="137"/>
      <c r="B351" s="123"/>
      <c r="C351" s="8"/>
      <c r="D351" s="3"/>
      <c r="E351" s="3"/>
      <c r="F351" s="3"/>
      <c r="G351" s="8"/>
      <c r="H351" s="3"/>
      <c r="I351" s="138"/>
      <c r="J351" s="3"/>
      <c r="K351" s="11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</row>
    <row r="352" s="5" customFormat="1" spans="1:208">
      <c r="A352" s="137"/>
      <c r="B352" s="123"/>
      <c r="C352" s="8"/>
      <c r="D352" s="3"/>
      <c r="E352" s="3"/>
      <c r="F352" s="3"/>
      <c r="G352" s="8"/>
      <c r="H352" s="3"/>
      <c r="I352" s="138"/>
      <c r="J352" s="3"/>
      <c r="K352" s="11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</row>
    <row r="353" s="5" customFormat="1" spans="1:208">
      <c r="A353" s="137"/>
      <c r="B353" s="123"/>
      <c r="C353" s="8"/>
      <c r="D353" s="3"/>
      <c r="E353" s="3"/>
      <c r="F353" s="3"/>
      <c r="G353" s="8"/>
      <c r="H353" s="3"/>
      <c r="I353" s="138"/>
      <c r="J353" s="3"/>
      <c r="K353" s="11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</row>
    <row r="354" s="5" customFormat="1" spans="1:208">
      <c r="A354" s="137"/>
      <c r="B354" s="123"/>
      <c r="C354" s="8"/>
      <c r="D354" s="3"/>
      <c r="E354" s="3"/>
      <c r="F354" s="3"/>
      <c r="G354" s="8"/>
      <c r="H354" s="3"/>
      <c r="I354" s="138"/>
      <c r="J354" s="3"/>
      <c r="K354" s="11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</row>
    <row r="355" s="5" customFormat="1" spans="1:208">
      <c r="A355" s="137"/>
      <c r="B355" s="123"/>
      <c r="C355" s="8"/>
      <c r="D355" s="3"/>
      <c r="E355" s="3"/>
      <c r="F355" s="3"/>
      <c r="G355" s="8"/>
      <c r="H355" s="3"/>
      <c r="I355" s="138"/>
      <c r="J355" s="3"/>
      <c r="K355" s="11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</row>
    <row r="356" s="5" customFormat="1" spans="1:208">
      <c r="A356" s="137"/>
      <c r="B356" s="123"/>
      <c r="C356" s="8"/>
      <c r="D356" s="3"/>
      <c r="E356" s="3"/>
      <c r="F356" s="3"/>
      <c r="G356" s="8"/>
      <c r="H356" s="3"/>
      <c r="I356" s="138"/>
      <c r="J356" s="3"/>
      <c r="K356" s="11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</row>
    <row r="357" s="5" customFormat="1" spans="1:208">
      <c r="A357" s="137"/>
      <c r="B357" s="123"/>
      <c r="C357" s="8"/>
      <c r="D357" s="3"/>
      <c r="E357" s="3"/>
      <c r="F357" s="3"/>
      <c r="G357" s="8"/>
      <c r="H357" s="3"/>
      <c r="I357" s="138"/>
      <c r="J357" s="3"/>
      <c r="K357" s="11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</row>
    <row r="358" s="5" customFormat="1" spans="1:208">
      <c r="A358" s="137"/>
      <c r="B358" s="123"/>
      <c r="C358" s="8"/>
      <c r="D358" s="3"/>
      <c r="E358" s="3"/>
      <c r="F358" s="3"/>
      <c r="G358" s="8"/>
      <c r="H358" s="3"/>
      <c r="I358" s="138"/>
      <c r="J358" s="3"/>
      <c r="K358" s="11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</row>
    <row r="359" s="5" customFormat="1" spans="1:208">
      <c r="A359" s="137"/>
      <c r="B359" s="123"/>
      <c r="C359" s="8"/>
      <c r="D359" s="3"/>
      <c r="E359" s="3"/>
      <c r="F359" s="3"/>
      <c r="G359" s="8"/>
      <c r="H359" s="3"/>
      <c r="I359" s="138"/>
      <c r="J359" s="3"/>
      <c r="K359" s="11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</row>
    <row r="360" s="5" customFormat="1" spans="1:208">
      <c r="A360" s="137"/>
      <c r="B360" s="123"/>
      <c r="C360" s="8"/>
      <c r="D360" s="3"/>
      <c r="E360" s="3"/>
      <c r="F360" s="3"/>
      <c r="G360" s="8"/>
      <c r="H360" s="3"/>
      <c r="I360" s="138"/>
      <c r="J360" s="3"/>
      <c r="K360" s="11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</row>
    <row r="361" s="5" customFormat="1" spans="1:208">
      <c r="A361" s="137"/>
      <c r="B361" s="123"/>
      <c r="C361" s="8"/>
      <c r="D361" s="3"/>
      <c r="E361" s="3"/>
      <c r="F361" s="3"/>
      <c r="G361" s="8"/>
      <c r="H361" s="3"/>
      <c r="I361" s="138"/>
      <c r="J361" s="3"/>
      <c r="K361" s="11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</row>
    <row r="362" s="5" customFormat="1" spans="1:208">
      <c r="A362" s="137"/>
      <c r="B362" s="123"/>
      <c r="C362" s="8"/>
      <c r="D362" s="3"/>
      <c r="E362" s="3"/>
      <c r="F362" s="3"/>
      <c r="G362" s="8"/>
      <c r="H362" s="3"/>
      <c r="I362" s="138"/>
      <c r="J362" s="3"/>
      <c r="K362" s="11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</row>
    <row r="363" s="5" customFormat="1" spans="1:208">
      <c r="A363" s="137"/>
      <c r="B363" s="123"/>
      <c r="C363" s="8"/>
      <c r="D363" s="3"/>
      <c r="E363" s="3"/>
      <c r="F363" s="3"/>
      <c r="G363" s="8"/>
      <c r="H363" s="3"/>
      <c r="I363" s="138"/>
      <c r="J363" s="3"/>
      <c r="K363" s="11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</row>
    <row r="364" s="5" customFormat="1" spans="1:208">
      <c r="A364" s="137"/>
      <c r="B364" s="123"/>
      <c r="C364" s="8"/>
      <c r="D364" s="3"/>
      <c r="E364" s="3"/>
      <c r="F364" s="3"/>
      <c r="G364" s="8"/>
      <c r="H364" s="3"/>
      <c r="I364" s="138"/>
      <c r="J364" s="3"/>
      <c r="K364" s="11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</row>
    <row r="365" s="5" customFormat="1" spans="1:208">
      <c r="A365" s="137"/>
      <c r="B365" s="123"/>
      <c r="C365" s="8"/>
      <c r="D365" s="3"/>
      <c r="E365" s="3"/>
      <c r="F365" s="3"/>
      <c r="G365" s="8"/>
      <c r="H365" s="3"/>
      <c r="I365" s="138"/>
      <c r="J365" s="3"/>
      <c r="K365" s="11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</row>
    <row r="366" s="5" customFormat="1" spans="1:208">
      <c r="A366" s="137"/>
      <c r="B366" s="123"/>
      <c r="C366" s="8"/>
      <c r="D366" s="3"/>
      <c r="E366" s="3"/>
      <c r="F366" s="3"/>
      <c r="G366" s="8"/>
      <c r="H366" s="3"/>
      <c r="I366" s="138"/>
      <c r="J366" s="3"/>
      <c r="K366" s="11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</row>
    <row r="367" s="5" customFormat="1" spans="1:208">
      <c r="A367" s="137"/>
      <c r="B367" s="123"/>
      <c r="C367" s="8"/>
      <c r="D367" s="3"/>
      <c r="E367" s="3"/>
      <c r="F367" s="3"/>
      <c r="G367" s="8"/>
      <c r="H367" s="3"/>
      <c r="I367" s="138"/>
      <c r="J367" s="3"/>
      <c r="K367" s="11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</row>
    <row r="368" s="5" customFormat="1" spans="1:208">
      <c r="A368" s="137"/>
      <c r="B368" s="123"/>
      <c r="C368" s="8"/>
      <c r="D368" s="3"/>
      <c r="E368" s="3"/>
      <c r="F368" s="3"/>
      <c r="G368" s="8"/>
      <c r="H368" s="3"/>
      <c r="I368" s="138"/>
      <c r="J368" s="3"/>
      <c r="K368" s="11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</row>
    <row r="369" s="5" customFormat="1" spans="1:208">
      <c r="A369" s="137"/>
      <c r="B369" s="123"/>
      <c r="C369" s="8"/>
      <c r="D369" s="3"/>
      <c r="E369" s="3"/>
      <c r="F369" s="3"/>
      <c r="G369" s="8"/>
      <c r="H369" s="3"/>
      <c r="I369" s="138"/>
      <c r="J369" s="3"/>
      <c r="K369" s="11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 s="12"/>
      <c r="DH369" s="12"/>
      <c r="DI369" s="12"/>
      <c r="DJ369" s="12"/>
      <c r="DK369" s="12"/>
      <c r="DL369" s="1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12"/>
      <c r="DX369" s="12"/>
      <c r="DY369" s="12"/>
      <c r="DZ369" s="12"/>
      <c r="EA369" s="12"/>
      <c r="EB369" s="12"/>
      <c r="EC369" s="12"/>
      <c r="ED369" s="12"/>
      <c r="EE369" s="12"/>
      <c r="EF369" s="12"/>
      <c r="EG369" s="12"/>
      <c r="EH369" s="12"/>
      <c r="EI369" s="12"/>
      <c r="EJ369" s="12"/>
      <c r="EK369" s="12"/>
      <c r="EL369" s="12"/>
      <c r="EM369" s="12"/>
      <c r="EN369" s="12"/>
      <c r="EO369" s="12"/>
      <c r="EP369" s="12"/>
      <c r="EQ369" s="12"/>
      <c r="ER369" s="12"/>
      <c r="ES369" s="12"/>
      <c r="ET369" s="12"/>
      <c r="EU369" s="12"/>
      <c r="EV369" s="12"/>
      <c r="EW369" s="12"/>
      <c r="EX369" s="12"/>
      <c r="EY369" s="12"/>
      <c r="EZ369" s="12"/>
      <c r="FA369" s="12"/>
      <c r="FB369" s="12"/>
      <c r="FC369" s="12"/>
      <c r="FD369" s="12"/>
      <c r="FE369" s="12"/>
      <c r="FF369" s="12"/>
      <c r="FG369" s="12"/>
      <c r="FH369" s="12"/>
      <c r="FI369" s="12"/>
      <c r="FJ369" s="12"/>
      <c r="FK369" s="12"/>
      <c r="FL369" s="12"/>
      <c r="FM369" s="12"/>
      <c r="FN369" s="12"/>
      <c r="FO369" s="12"/>
      <c r="FP369" s="12"/>
      <c r="FQ369" s="12"/>
      <c r="FR369" s="12"/>
      <c r="FS369" s="12"/>
      <c r="FT369" s="12"/>
      <c r="FU369" s="12"/>
      <c r="FV369" s="12"/>
      <c r="FW369" s="12"/>
      <c r="FX369" s="12"/>
      <c r="FY369" s="12"/>
      <c r="FZ369" s="12"/>
      <c r="GA369" s="12"/>
      <c r="GB369" s="12"/>
      <c r="GC369" s="12"/>
      <c r="GD369" s="12"/>
      <c r="GE369" s="12"/>
      <c r="GF369" s="12"/>
      <c r="GG369" s="12"/>
      <c r="GH369" s="12"/>
      <c r="GI369" s="12"/>
      <c r="GJ369" s="12"/>
      <c r="GK369" s="12"/>
      <c r="GL369" s="12"/>
      <c r="GM369" s="12"/>
      <c r="GN369" s="12"/>
      <c r="GO369" s="12"/>
      <c r="GP369" s="12"/>
      <c r="GQ369" s="12"/>
      <c r="GR369" s="12"/>
      <c r="GS369" s="12"/>
      <c r="GT369" s="12"/>
      <c r="GU369" s="12"/>
      <c r="GV369" s="12"/>
      <c r="GW369" s="12"/>
      <c r="GX369" s="12"/>
      <c r="GY369" s="12"/>
      <c r="GZ369" s="12"/>
    </row>
    <row r="370" s="5" customFormat="1" spans="1:208">
      <c r="A370" s="137"/>
      <c r="B370" s="123"/>
      <c r="C370" s="8"/>
      <c r="D370" s="3"/>
      <c r="E370" s="3"/>
      <c r="F370" s="3"/>
      <c r="G370" s="8"/>
      <c r="H370" s="3"/>
      <c r="I370" s="138"/>
      <c r="J370" s="3"/>
      <c r="K370" s="11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 s="12"/>
      <c r="DH370" s="12"/>
      <c r="DI370" s="12"/>
      <c r="DJ370" s="12"/>
      <c r="DK370" s="12"/>
      <c r="DL370" s="1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12"/>
      <c r="DY370" s="12"/>
      <c r="DZ370" s="12"/>
      <c r="EA370" s="12"/>
      <c r="EB370" s="12"/>
      <c r="EC370" s="12"/>
      <c r="ED370" s="12"/>
      <c r="EE370" s="12"/>
      <c r="EF370" s="12"/>
      <c r="EG370" s="12"/>
      <c r="EH370" s="12"/>
      <c r="EI370" s="12"/>
      <c r="EJ370" s="12"/>
      <c r="EK370" s="12"/>
      <c r="EL370" s="12"/>
      <c r="EM370" s="12"/>
      <c r="EN370" s="12"/>
      <c r="EO370" s="12"/>
      <c r="EP370" s="12"/>
      <c r="EQ370" s="12"/>
      <c r="ER370" s="12"/>
      <c r="ES370" s="12"/>
      <c r="ET370" s="12"/>
      <c r="EU370" s="12"/>
      <c r="EV370" s="12"/>
      <c r="EW370" s="12"/>
      <c r="EX370" s="12"/>
      <c r="EY370" s="12"/>
      <c r="EZ370" s="12"/>
      <c r="FA370" s="12"/>
      <c r="FB370" s="12"/>
      <c r="FC370" s="12"/>
      <c r="FD370" s="12"/>
      <c r="FE370" s="12"/>
      <c r="FF370" s="12"/>
      <c r="FG370" s="12"/>
      <c r="FH370" s="12"/>
      <c r="FI370" s="12"/>
      <c r="FJ370" s="12"/>
      <c r="FK370" s="12"/>
      <c r="FL370" s="12"/>
      <c r="FM370" s="12"/>
      <c r="FN370" s="12"/>
      <c r="FO370" s="12"/>
      <c r="FP370" s="12"/>
      <c r="FQ370" s="12"/>
      <c r="FR370" s="12"/>
      <c r="FS370" s="12"/>
      <c r="FT370" s="12"/>
      <c r="FU370" s="12"/>
      <c r="FV370" s="12"/>
      <c r="FW370" s="12"/>
      <c r="FX370" s="12"/>
      <c r="FY370" s="12"/>
      <c r="FZ370" s="12"/>
      <c r="GA370" s="12"/>
      <c r="GB370" s="12"/>
      <c r="GC370" s="12"/>
      <c r="GD370" s="12"/>
      <c r="GE370" s="12"/>
      <c r="GF370" s="12"/>
      <c r="GG370" s="12"/>
      <c r="GH370" s="12"/>
      <c r="GI370" s="12"/>
      <c r="GJ370" s="12"/>
      <c r="GK370" s="12"/>
      <c r="GL370" s="12"/>
      <c r="GM370" s="12"/>
      <c r="GN370" s="12"/>
      <c r="GO370" s="12"/>
      <c r="GP370" s="12"/>
      <c r="GQ370" s="12"/>
      <c r="GR370" s="12"/>
      <c r="GS370" s="12"/>
      <c r="GT370" s="12"/>
      <c r="GU370" s="12"/>
      <c r="GV370" s="12"/>
      <c r="GW370" s="12"/>
      <c r="GX370" s="12"/>
      <c r="GY370" s="12"/>
      <c r="GZ370" s="12"/>
    </row>
    <row r="371" s="5" customFormat="1" spans="1:208">
      <c r="A371" s="137"/>
      <c r="B371" s="123"/>
      <c r="C371" s="8"/>
      <c r="D371" s="3"/>
      <c r="E371" s="3"/>
      <c r="F371" s="3"/>
      <c r="G371" s="8"/>
      <c r="H371" s="3"/>
      <c r="I371" s="138"/>
      <c r="J371" s="3"/>
      <c r="K371" s="11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</row>
    <row r="372" s="5" customFormat="1" spans="1:208">
      <c r="A372" s="137"/>
      <c r="B372" s="123"/>
      <c r="C372" s="8"/>
      <c r="D372" s="3"/>
      <c r="E372" s="3"/>
      <c r="F372" s="3"/>
      <c r="G372" s="8"/>
      <c r="H372" s="3"/>
      <c r="I372" s="138"/>
      <c r="J372" s="3"/>
      <c r="K372" s="11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 s="12"/>
      <c r="DH372" s="12"/>
      <c r="DI372" s="12"/>
      <c r="DJ372" s="12"/>
      <c r="DK372" s="12"/>
      <c r="DL372" s="12"/>
      <c r="DM372" s="12"/>
      <c r="DN372" s="12"/>
      <c r="DO372" s="12"/>
      <c r="DP372" s="12"/>
      <c r="DQ372" s="12"/>
      <c r="DR372" s="12"/>
      <c r="DS372" s="12"/>
      <c r="DT372" s="12"/>
      <c r="DU372" s="12"/>
      <c r="DV372" s="12"/>
      <c r="DW372" s="12"/>
      <c r="DX372" s="12"/>
      <c r="DY372" s="12"/>
      <c r="DZ372" s="12"/>
      <c r="EA372" s="12"/>
      <c r="EB372" s="12"/>
      <c r="EC372" s="12"/>
      <c r="ED372" s="12"/>
      <c r="EE372" s="12"/>
      <c r="EF372" s="12"/>
      <c r="EG372" s="12"/>
      <c r="EH372" s="12"/>
      <c r="EI372" s="12"/>
      <c r="EJ372" s="12"/>
      <c r="EK372" s="12"/>
      <c r="EL372" s="12"/>
      <c r="EM372" s="12"/>
      <c r="EN372" s="12"/>
      <c r="EO372" s="12"/>
      <c r="EP372" s="12"/>
      <c r="EQ372" s="12"/>
      <c r="ER372" s="12"/>
      <c r="ES372" s="12"/>
      <c r="ET372" s="12"/>
      <c r="EU372" s="12"/>
      <c r="EV372" s="12"/>
      <c r="EW372" s="12"/>
      <c r="EX372" s="12"/>
      <c r="EY372" s="12"/>
      <c r="EZ372" s="12"/>
      <c r="FA372" s="12"/>
      <c r="FB372" s="12"/>
      <c r="FC372" s="12"/>
      <c r="FD372" s="12"/>
      <c r="FE372" s="12"/>
      <c r="FF372" s="12"/>
      <c r="FG372" s="12"/>
      <c r="FH372" s="12"/>
      <c r="FI372" s="12"/>
      <c r="FJ372" s="12"/>
      <c r="FK372" s="12"/>
      <c r="FL372" s="12"/>
      <c r="FM372" s="12"/>
      <c r="FN372" s="12"/>
      <c r="FO372" s="12"/>
      <c r="FP372" s="12"/>
      <c r="FQ372" s="12"/>
      <c r="FR372" s="12"/>
      <c r="FS372" s="12"/>
      <c r="FT372" s="12"/>
      <c r="FU372" s="12"/>
      <c r="FV372" s="12"/>
      <c r="FW372" s="12"/>
      <c r="FX372" s="12"/>
      <c r="FY372" s="12"/>
      <c r="FZ372" s="12"/>
      <c r="GA372" s="12"/>
      <c r="GB372" s="12"/>
      <c r="GC372" s="12"/>
      <c r="GD372" s="12"/>
      <c r="GE372" s="12"/>
      <c r="GF372" s="12"/>
      <c r="GG372" s="12"/>
      <c r="GH372" s="12"/>
      <c r="GI372" s="12"/>
      <c r="GJ372" s="12"/>
      <c r="GK372" s="12"/>
      <c r="GL372" s="12"/>
      <c r="GM372" s="12"/>
      <c r="GN372" s="12"/>
      <c r="GO372" s="12"/>
      <c r="GP372" s="12"/>
      <c r="GQ372" s="12"/>
      <c r="GR372" s="12"/>
      <c r="GS372" s="12"/>
      <c r="GT372" s="12"/>
      <c r="GU372" s="12"/>
      <c r="GV372" s="12"/>
      <c r="GW372" s="12"/>
      <c r="GX372" s="12"/>
      <c r="GY372" s="12"/>
      <c r="GZ372" s="12"/>
    </row>
    <row r="373" s="5" customFormat="1" spans="1:208">
      <c r="A373" s="137"/>
      <c r="B373" s="123"/>
      <c r="C373" s="8"/>
      <c r="D373" s="3"/>
      <c r="E373" s="3"/>
      <c r="F373" s="3"/>
      <c r="G373" s="8"/>
      <c r="H373" s="3"/>
      <c r="I373" s="138"/>
      <c r="J373" s="3"/>
      <c r="K373" s="11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 s="12"/>
      <c r="DH373" s="12"/>
      <c r="DI373" s="12"/>
      <c r="DJ373" s="12"/>
      <c r="DK373" s="12"/>
      <c r="DL373" s="12"/>
      <c r="DM373" s="12"/>
      <c r="DN373" s="12"/>
      <c r="DO373" s="12"/>
      <c r="DP373" s="12"/>
      <c r="DQ373" s="12"/>
      <c r="DR373" s="12"/>
      <c r="DS373" s="12"/>
      <c r="DT373" s="12"/>
      <c r="DU373" s="12"/>
      <c r="DV373" s="12"/>
      <c r="DW373" s="12"/>
      <c r="DX373" s="12"/>
      <c r="DY373" s="12"/>
      <c r="DZ373" s="12"/>
      <c r="EA373" s="12"/>
      <c r="EB373" s="12"/>
      <c r="EC373" s="12"/>
      <c r="ED373" s="12"/>
      <c r="EE373" s="12"/>
      <c r="EF373" s="12"/>
      <c r="EG373" s="12"/>
      <c r="EH373" s="12"/>
      <c r="EI373" s="12"/>
      <c r="EJ373" s="12"/>
      <c r="EK373" s="12"/>
      <c r="EL373" s="12"/>
      <c r="EM373" s="12"/>
      <c r="EN373" s="12"/>
      <c r="EO373" s="12"/>
      <c r="EP373" s="12"/>
      <c r="EQ373" s="12"/>
      <c r="ER373" s="12"/>
      <c r="ES373" s="12"/>
      <c r="ET373" s="12"/>
      <c r="EU373" s="12"/>
      <c r="EV373" s="12"/>
      <c r="EW373" s="12"/>
      <c r="EX373" s="12"/>
      <c r="EY373" s="12"/>
      <c r="EZ373" s="12"/>
      <c r="FA373" s="12"/>
      <c r="FB373" s="12"/>
      <c r="FC373" s="12"/>
      <c r="FD373" s="12"/>
      <c r="FE373" s="12"/>
      <c r="FF373" s="12"/>
      <c r="FG373" s="12"/>
      <c r="FH373" s="12"/>
      <c r="FI373" s="12"/>
      <c r="FJ373" s="12"/>
      <c r="FK373" s="12"/>
      <c r="FL373" s="12"/>
      <c r="FM373" s="12"/>
      <c r="FN373" s="12"/>
      <c r="FO373" s="12"/>
      <c r="FP373" s="12"/>
      <c r="FQ373" s="12"/>
      <c r="FR373" s="12"/>
      <c r="FS373" s="12"/>
      <c r="FT373" s="12"/>
      <c r="FU373" s="12"/>
      <c r="FV373" s="12"/>
      <c r="FW373" s="12"/>
      <c r="FX373" s="12"/>
      <c r="FY373" s="12"/>
      <c r="FZ373" s="12"/>
      <c r="GA373" s="12"/>
      <c r="GB373" s="12"/>
      <c r="GC373" s="12"/>
      <c r="GD373" s="12"/>
      <c r="GE373" s="12"/>
      <c r="GF373" s="12"/>
      <c r="GG373" s="12"/>
      <c r="GH373" s="12"/>
      <c r="GI373" s="12"/>
      <c r="GJ373" s="12"/>
      <c r="GK373" s="12"/>
      <c r="GL373" s="12"/>
      <c r="GM373" s="12"/>
      <c r="GN373" s="12"/>
      <c r="GO373" s="12"/>
      <c r="GP373" s="12"/>
      <c r="GQ373" s="12"/>
      <c r="GR373" s="12"/>
      <c r="GS373" s="12"/>
      <c r="GT373" s="12"/>
      <c r="GU373" s="12"/>
      <c r="GV373" s="12"/>
      <c r="GW373" s="12"/>
      <c r="GX373" s="12"/>
      <c r="GY373" s="12"/>
      <c r="GZ373" s="12"/>
    </row>
    <row r="374" s="5" customFormat="1" spans="1:208">
      <c r="A374" s="137"/>
      <c r="B374" s="123"/>
      <c r="C374" s="8"/>
      <c r="D374" s="3"/>
      <c r="E374" s="3"/>
      <c r="F374" s="3"/>
      <c r="G374" s="8"/>
      <c r="H374" s="3"/>
      <c r="I374" s="138"/>
      <c r="J374" s="3"/>
      <c r="K374" s="11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 s="12"/>
      <c r="DH374" s="12"/>
      <c r="DI374" s="12"/>
      <c r="DJ374" s="12"/>
      <c r="DK374" s="12"/>
      <c r="DL374" s="12"/>
      <c r="DM374" s="12"/>
      <c r="DN374" s="12"/>
      <c r="DO374" s="12"/>
      <c r="DP374" s="12"/>
      <c r="DQ374" s="12"/>
      <c r="DR374" s="12"/>
      <c r="DS374" s="12"/>
      <c r="DT374" s="12"/>
      <c r="DU374" s="12"/>
      <c r="DV374" s="12"/>
      <c r="DW374" s="12"/>
      <c r="DX374" s="12"/>
      <c r="DY374" s="12"/>
      <c r="DZ374" s="12"/>
      <c r="EA374" s="12"/>
      <c r="EB374" s="12"/>
      <c r="EC374" s="12"/>
      <c r="ED374" s="12"/>
      <c r="EE374" s="12"/>
      <c r="EF374" s="12"/>
      <c r="EG374" s="12"/>
      <c r="EH374" s="12"/>
      <c r="EI374" s="12"/>
      <c r="EJ374" s="12"/>
      <c r="EK374" s="12"/>
      <c r="EL374" s="12"/>
      <c r="EM374" s="12"/>
      <c r="EN374" s="12"/>
      <c r="EO374" s="12"/>
      <c r="EP374" s="12"/>
      <c r="EQ374" s="12"/>
      <c r="ER374" s="12"/>
      <c r="ES374" s="12"/>
      <c r="ET374" s="12"/>
      <c r="EU374" s="12"/>
      <c r="EV374" s="12"/>
      <c r="EW374" s="12"/>
      <c r="EX374" s="12"/>
      <c r="EY374" s="12"/>
      <c r="EZ374" s="12"/>
      <c r="FA374" s="12"/>
      <c r="FB374" s="12"/>
      <c r="FC374" s="12"/>
      <c r="FD374" s="12"/>
      <c r="FE374" s="12"/>
      <c r="FF374" s="12"/>
      <c r="FG374" s="12"/>
      <c r="FH374" s="12"/>
      <c r="FI374" s="12"/>
      <c r="FJ374" s="12"/>
      <c r="FK374" s="12"/>
      <c r="FL374" s="12"/>
      <c r="FM374" s="12"/>
      <c r="FN374" s="12"/>
      <c r="FO374" s="12"/>
      <c r="FP374" s="12"/>
      <c r="FQ374" s="12"/>
      <c r="FR374" s="12"/>
      <c r="FS374" s="12"/>
      <c r="FT374" s="12"/>
      <c r="FU374" s="12"/>
      <c r="FV374" s="12"/>
      <c r="FW374" s="12"/>
      <c r="FX374" s="12"/>
      <c r="FY374" s="12"/>
      <c r="FZ374" s="12"/>
      <c r="GA374" s="12"/>
      <c r="GB374" s="12"/>
      <c r="GC374" s="12"/>
      <c r="GD374" s="12"/>
      <c r="GE374" s="12"/>
      <c r="GF374" s="12"/>
      <c r="GG374" s="12"/>
      <c r="GH374" s="12"/>
      <c r="GI374" s="12"/>
      <c r="GJ374" s="12"/>
      <c r="GK374" s="12"/>
      <c r="GL374" s="12"/>
      <c r="GM374" s="12"/>
      <c r="GN374" s="12"/>
      <c r="GO374" s="12"/>
      <c r="GP374" s="12"/>
      <c r="GQ374" s="12"/>
      <c r="GR374" s="12"/>
      <c r="GS374" s="12"/>
      <c r="GT374" s="12"/>
      <c r="GU374" s="12"/>
      <c r="GV374" s="12"/>
      <c r="GW374" s="12"/>
      <c r="GX374" s="12"/>
      <c r="GY374" s="12"/>
      <c r="GZ374" s="12"/>
    </row>
    <row r="375" s="5" customFormat="1" spans="1:208">
      <c r="A375" s="137"/>
      <c r="B375" s="123"/>
      <c r="C375" s="8"/>
      <c r="D375" s="3"/>
      <c r="E375" s="3"/>
      <c r="F375" s="3"/>
      <c r="G375" s="8"/>
      <c r="H375" s="3"/>
      <c r="I375" s="138"/>
      <c r="J375" s="3"/>
      <c r="K375" s="11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 s="12"/>
      <c r="DH375" s="12"/>
      <c r="DI375" s="12"/>
      <c r="DJ375" s="12"/>
      <c r="DK375" s="12"/>
      <c r="DL375" s="12"/>
      <c r="DM375" s="12"/>
      <c r="DN375" s="12"/>
      <c r="DO375" s="12"/>
      <c r="DP375" s="12"/>
      <c r="DQ375" s="12"/>
      <c r="DR375" s="12"/>
      <c r="DS375" s="12"/>
      <c r="DT375" s="12"/>
      <c r="DU375" s="12"/>
      <c r="DV375" s="12"/>
      <c r="DW375" s="12"/>
      <c r="DX375" s="12"/>
      <c r="DY375" s="12"/>
      <c r="DZ375" s="12"/>
      <c r="EA375" s="12"/>
      <c r="EB375" s="12"/>
      <c r="EC375" s="12"/>
      <c r="ED375" s="12"/>
      <c r="EE375" s="12"/>
      <c r="EF375" s="12"/>
      <c r="EG375" s="12"/>
      <c r="EH375" s="12"/>
      <c r="EI375" s="12"/>
      <c r="EJ375" s="12"/>
      <c r="EK375" s="12"/>
      <c r="EL375" s="12"/>
      <c r="EM375" s="12"/>
      <c r="EN375" s="12"/>
      <c r="EO375" s="12"/>
      <c r="EP375" s="12"/>
      <c r="EQ375" s="12"/>
      <c r="ER375" s="12"/>
      <c r="ES375" s="12"/>
      <c r="ET375" s="12"/>
      <c r="EU375" s="12"/>
      <c r="EV375" s="12"/>
      <c r="EW375" s="12"/>
      <c r="EX375" s="12"/>
      <c r="EY375" s="12"/>
      <c r="EZ375" s="12"/>
      <c r="FA375" s="12"/>
      <c r="FB375" s="12"/>
      <c r="FC375" s="12"/>
      <c r="FD375" s="12"/>
      <c r="FE375" s="12"/>
      <c r="FF375" s="12"/>
      <c r="FG375" s="12"/>
      <c r="FH375" s="12"/>
      <c r="FI375" s="12"/>
      <c r="FJ375" s="12"/>
      <c r="FK375" s="12"/>
      <c r="FL375" s="12"/>
      <c r="FM375" s="12"/>
      <c r="FN375" s="12"/>
      <c r="FO375" s="12"/>
      <c r="FP375" s="12"/>
      <c r="FQ375" s="12"/>
      <c r="FR375" s="12"/>
      <c r="FS375" s="12"/>
      <c r="FT375" s="12"/>
      <c r="FU375" s="12"/>
      <c r="FV375" s="12"/>
      <c r="FW375" s="12"/>
      <c r="FX375" s="12"/>
      <c r="FY375" s="12"/>
      <c r="FZ375" s="12"/>
      <c r="GA375" s="12"/>
      <c r="GB375" s="12"/>
      <c r="GC375" s="12"/>
      <c r="GD375" s="12"/>
      <c r="GE375" s="12"/>
      <c r="GF375" s="12"/>
      <c r="GG375" s="12"/>
      <c r="GH375" s="12"/>
      <c r="GI375" s="12"/>
      <c r="GJ375" s="12"/>
      <c r="GK375" s="12"/>
      <c r="GL375" s="12"/>
      <c r="GM375" s="12"/>
      <c r="GN375" s="12"/>
      <c r="GO375" s="12"/>
      <c r="GP375" s="12"/>
      <c r="GQ375" s="12"/>
      <c r="GR375" s="12"/>
      <c r="GS375" s="12"/>
      <c r="GT375" s="12"/>
      <c r="GU375" s="12"/>
      <c r="GV375" s="12"/>
      <c r="GW375" s="12"/>
      <c r="GX375" s="12"/>
      <c r="GY375" s="12"/>
      <c r="GZ375" s="12"/>
    </row>
    <row r="376" s="5" customFormat="1" spans="1:208">
      <c r="A376" s="137"/>
      <c r="B376" s="123"/>
      <c r="C376" s="8"/>
      <c r="D376" s="3"/>
      <c r="E376" s="3"/>
      <c r="F376" s="3"/>
      <c r="G376" s="8"/>
      <c r="H376" s="3"/>
      <c r="I376" s="138"/>
      <c r="J376" s="3"/>
      <c r="K376" s="11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 s="12"/>
      <c r="DH376" s="12"/>
      <c r="DI376" s="12"/>
      <c r="DJ376" s="12"/>
      <c r="DK376" s="12"/>
      <c r="DL376" s="12"/>
      <c r="DM376" s="12"/>
      <c r="DN376" s="12"/>
      <c r="DO376" s="12"/>
      <c r="DP376" s="12"/>
      <c r="DQ376" s="12"/>
      <c r="DR376" s="12"/>
      <c r="DS376" s="12"/>
      <c r="DT376" s="12"/>
      <c r="DU376" s="12"/>
      <c r="DV376" s="12"/>
      <c r="DW376" s="12"/>
      <c r="DX376" s="12"/>
      <c r="DY376" s="12"/>
      <c r="DZ376" s="12"/>
      <c r="EA376" s="12"/>
      <c r="EB376" s="12"/>
      <c r="EC376" s="12"/>
      <c r="ED376" s="12"/>
      <c r="EE376" s="12"/>
      <c r="EF376" s="12"/>
      <c r="EG376" s="12"/>
      <c r="EH376" s="12"/>
      <c r="EI376" s="12"/>
      <c r="EJ376" s="12"/>
      <c r="EK376" s="12"/>
      <c r="EL376" s="12"/>
      <c r="EM376" s="12"/>
      <c r="EN376" s="12"/>
      <c r="EO376" s="12"/>
      <c r="EP376" s="12"/>
      <c r="EQ376" s="12"/>
      <c r="ER376" s="12"/>
      <c r="ES376" s="12"/>
      <c r="ET376" s="12"/>
      <c r="EU376" s="12"/>
      <c r="EV376" s="12"/>
      <c r="EW376" s="12"/>
      <c r="EX376" s="12"/>
      <c r="EY376" s="12"/>
      <c r="EZ376" s="12"/>
      <c r="FA376" s="12"/>
      <c r="FB376" s="12"/>
      <c r="FC376" s="12"/>
      <c r="FD376" s="12"/>
      <c r="FE376" s="12"/>
      <c r="FF376" s="12"/>
      <c r="FG376" s="12"/>
      <c r="FH376" s="12"/>
      <c r="FI376" s="12"/>
      <c r="FJ376" s="12"/>
      <c r="FK376" s="12"/>
      <c r="FL376" s="12"/>
      <c r="FM376" s="12"/>
      <c r="FN376" s="12"/>
      <c r="FO376" s="12"/>
      <c r="FP376" s="12"/>
      <c r="FQ376" s="12"/>
      <c r="FR376" s="12"/>
      <c r="FS376" s="12"/>
      <c r="FT376" s="12"/>
      <c r="FU376" s="12"/>
      <c r="FV376" s="12"/>
      <c r="FW376" s="12"/>
      <c r="FX376" s="12"/>
      <c r="FY376" s="12"/>
      <c r="FZ376" s="12"/>
      <c r="GA376" s="12"/>
      <c r="GB376" s="12"/>
      <c r="GC376" s="12"/>
      <c r="GD376" s="12"/>
      <c r="GE376" s="12"/>
      <c r="GF376" s="12"/>
      <c r="GG376" s="12"/>
      <c r="GH376" s="12"/>
      <c r="GI376" s="12"/>
      <c r="GJ376" s="12"/>
      <c r="GK376" s="12"/>
      <c r="GL376" s="12"/>
      <c r="GM376" s="12"/>
      <c r="GN376" s="12"/>
      <c r="GO376" s="12"/>
      <c r="GP376" s="12"/>
      <c r="GQ376" s="12"/>
      <c r="GR376" s="12"/>
      <c r="GS376" s="12"/>
      <c r="GT376" s="12"/>
      <c r="GU376" s="12"/>
      <c r="GV376" s="12"/>
      <c r="GW376" s="12"/>
      <c r="GX376" s="12"/>
      <c r="GY376" s="12"/>
      <c r="GZ376" s="12"/>
    </row>
    <row r="377" s="5" customFormat="1" spans="1:208">
      <c r="A377" s="137"/>
      <c r="B377" s="123"/>
      <c r="C377" s="8"/>
      <c r="D377" s="3"/>
      <c r="E377" s="3"/>
      <c r="F377" s="3"/>
      <c r="G377" s="8"/>
      <c r="H377" s="3"/>
      <c r="I377" s="138"/>
      <c r="J377" s="3"/>
      <c r="K377" s="11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</row>
    <row r="378" s="5" customFormat="1" spans="1:208">
      <c r="A378" s="137"/>
      <c r="B378" s="123"/>
      <c r="C378" s="8"/>
      <c r="D378" s="3"/>
      <c r="E378" s="3"/>
      <c r="F378" s="3"/>
      <c r="G378" s="8"/>
      <c r="H378" s="3"/>
      <c r="I378" s="138"/>
      <c r="J378" s="3"/>
      <c r="K378" s="11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</row>
    <row r="379" s="5" customFormat="1" spans="1:208">
      <c r="A379" s="137"/>
      <c r="B379" s="123"/>
      <c r="C379" s="8"/>
      <c r="D379" s="3"/>
      <c r="E379" s="3"/>
      <c r="F379" s="3"/>
      <c r="G379" s="8"/>
      <c r="H379" s="3"/>
      <c r="I379" s="138"/>
      <c r="J379" s="3"/>
      <c r="K379" s="11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</row>
    <row r="380" s="5" customFormat="1" spans="1:208">
      <c r="A380" s="137"/>
      <c r="B380" s="123"/>
      <c r="C380" s="8"/>
      <c r="D380" s="3"/>
      <c r="E380" s="3"/>
      <c r="F380" s="3"/>
      <c r="G380" s="8"/>
      <c r="H380" s="3"/>
      <c r="I380" s="138"/>
      <c r="J380" s="3"/>
      <c r="K380" s="11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</row>
    <row r="381" s="5" customFormat="1" spans="1:208">
      <c r="A381" s="137"/>
      <c r="B381" s="123"/>
      <c r="C381" s="8"/>
      <c r="D381" s="3"/>
      <c r="E381" s="3"/>
      <c r="F381" s="3"/>
      <c r="G381" s="8"/>
      <c r="H381" s="3"/>
      <c r="I381" s="138"/>
      <c r="J381" s="3"/>
      <c r="K381" s="11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</row>
    <row r="382" s="5" customFormat="1" spans="1:208">
      <c r="A382" s="137"/>
      <c r="B382" s="123"/>
      <c r="C382" s="8"/>
      <c r="D382" s="3"/>
      <c r="E382" s="3"/>
      <c r="F382" s="3"/>
      <c r="G382" s="8"/>
      <c r="H382" s="3"/>
      <c r="I382" s="138"/>
      <c r="J382" s="3"/>
      <c r="K382" s="11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</row>
    <row r="383" s="5" customFormat="1" spans="1:208">
      <c r="A383" s="137"/>
      <c r="B383" s="123"/>
      <c r="C383" s="8"/>
      <c r="D383" s="3"/>
      <c r="E383" s="3"/>
      <c r="F383" s="3"/>
      <c r="G383" s="8"/>
      <c r="H383" s="3"/>
      <c r="I383" s="138"/>
      <c r="J383" s="3"/>
      <c r="K383" s="11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</row>
    <row r="384" s="5" customFormat="1" spans="1:208">
      <c r="A384" s="137"/>
      <c r="B384" s="123"/>
      <c r="C384" s="8"/>
      <c r="D384" s="3"/>
      <c r="E384" s="3"/>
      <c r="F384" s="3"/>
      <c r="G384" s="8"/>
      <c r="H384" s="3"/>
      <c r="I384" s="138"/>
      <c r="J384" s="3"/>
      <c r="K384" s="11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</row>
    <row r="385" s="5" customFormat="1" spans="1:208">
      <c r="A385" s="137"/>
      <c r="B385" s="123"/>
      <c r="C385" s="8"/>
      <c r="D385" s="3"/>
      <c r="E385" s="3"/>
      <c r="F385" s="3"/>
      <c r="G385" s="8"/>
      <c r="H385" s="3"/>
      <c r="I385" s="138"/>
      <c r="J385" s="3"/>
      <c r="K385" s="11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</row>
    <row r="386" s="5" customFormat="1" spans="1:208">
      <c r="A386" s="137"/>
      <c r="B386" s="123"/>
      <c r="C386" s="8"/>
      <c r="D386" s="3"/>
      <c r="E386" s="3"/>
      <c r="F386" s="3"/>
      <c r="G386" s="8"/>
      <c r="H386" s="3"/>
      <c r="I386" s="138"/>
      <c r="J386" s="3"/>
      <c r="K386" s="11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</row>
    <row r="387" s="5" customFormat="1" spans="1:208">
      <c r="A387" s="137"/>
      <c r="B387" s="123"/>
      <c r="C387" s="8"/>
      <c r="D387" s="3"/>
      <c r="E387" s="3"/>
      <c r="F387" s="3"/>
      <c r="G387" s="8"/>
      <c r="H387" s="3"/>
      <c r="I387" s="138"/>
      <c r="J387" s="3"/>
      <c r="K387" s="11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</row>
    <row r="388" s="5" customFormat="1" spans="1:208">
      <c r="A388" s="137"/>
      <c r="B388" s="123"/>
      <c r="C388" s="8"/>
      <c r="D388" s="3"/>
      <c r="E388" s="3"/>
      <c r="F388" s="3"/>
      <c r="G388" s="8"/>
      <c r="H388" s="3"/>
      <c r="I388" s="138"/>
      <c r="J388" s="3"/>
      <c r="K388" s="11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</row>
    <row r="389" s="5" customFormat="1" spans="1:208">
      <c r="A389" s="137"/>
      <c r="B389" s="123"/>
      <c r="C389" s="8"/>
      <c r="D389" s="3"/>
      <c r="E389" s="3"/>
      <c r="F389" s="3"/>
      <c r="G389" s="8"/>
      <c r="H389" s="3"/>
      <c r="I389" s="138"/>
      <c r="J389" s="3"/>
      <c r="K389" s="11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</row>
    <row r="390" s="5" customFormat="1" spans="1:208">
      <c r="A390" s="137"/>
      <c r="B390" s="123"/>
      <c r="C390" s="8"/>
      <c r="D390" s="3"/>
      <c r="E390" s="3"/>
      <c r="F390" s="3"/>
      <c r="G390" s="8"/>
      <c r="H390" s="3"/>
      <c r="I390" s="138"/>
      <c r="J390" s="3"/>
      <c r="K390" s="11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</row>
    <row r="391" s="5" customFormat="1" spans="1:208">
      <c r="A391" s="137"/>
      <c r="B391" s="123"/>
      <c r="C391" s="8"/>
      <c r="D391" s="3"/>
      <c r="E391" s="3"/>
      <c r="F391" s="3"/>
      <c r="G391" s="8"/>
      <c r="H391" s="3"/>
      <c r="I391" s="138"/>
      <c r="J391" s="3"/>
      <c r="K391" s="11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</row>
    <row r="392" s="5" customFormat="1" spans="1:208">
      <c r="A392" s="137"/>
      <c r="B392" s="123"/>
      <c r="C392" s="8"/>
      <c r="D392" s="3"/>
      <c r="E392" s="3"/>
      <c r="F392" s="3"/>
      <c r="G392" s="8"/>
      <c r="H392" s="3"/>
      <c r="I392" s="138"/>
      <c r="J392" s="3"/>
      <c r="K392" s="11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</row>
    <row r="393" s="5" customFormat="1" spans="1:208">
      <c r="A393" s="137"/>
      <c r="B393" s="123"/>
      <c r="C393" s="8"/>
      <c r="D393" s="3"/>
      <c r="E393" s="3"/>
      <c r="F393" s="3"/>
      <c r="G393" s="8"/>
      <c r="H393" s="3"/>
      <c r="I393" s="138"/>
      <c r="J393" s="3"/>
      <c r="K393" s="11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</row>
    <row r="394" s="5" customFormat="1" spans="1:208">
      <c r="A394" s="137"/>
      <c r="B394" s="123"/>
      <c r="C394" s="8"/>
      <c r="D394" s="3"/>
      <c r="E394" s="3"/>
      <c r="F394" s="3"/>
      <c r="G394" s="8"/>
      <c r="H394" s="3"/>
      <c r="I394" s="138"/>
      <c r="J394" s="3"/>
      <c r="K394" s="11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</row>
    <row r="395" s="5" customFormat="1" spans="1:208">
      <c r="A395" s="137"/>
      <c r="B395" s="123"/>
      <c r="C395" s="8"/>
      <c r="D395" s="3"/>
      <c r="E395" s="3"/>
      <c r="F395" s="3"/>
      <c r="G395" s="8"/>
      <c r="H395" s="3"/>
      <c r="I395" s="138"/>
      <c r="J395" s="3"/>
      <c r="K395" s="11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</row>
    <row r="396" s="5" customFormat="1" spans="1:208">
      <c r="A396" s="137"/>
      <c r="B396" s="123"/>
      <c r="C396" s="8"/>
      <c r="D396" s="3"/>
      <c r="E396" s="3"/>
      <c r="F396" s="3"/>
      <c r="G396" s="8"/>
      <c r="H396" s="3"/>
      <c r="I396" s="138"/>
      <c r="J396" s="3"/>
      <c r="K396" s="11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</row>
    <row r="397" s="5" customFormat="1" spans="1:208">
      <c r="A397" s="137"/>
      <c r="B397" s="123"/>
      <c r="C397" s="8"/>
      <c r="D397" s="3"/>
      <c r="E397" s="3"/>
      <c r="F397" s="3"/>
      <c r="G397" s="8"/>
      <c r="H397" s="3"/>
      <c r="I397" s="138"/>
      <c r="J397" s="3"/>
      <c r="K397" s="11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</row>
    <row r="398" s="5" customFormat="1" spans="1:208">
      <c r="A398" s="137"/>
      <c r="B398" s="123"/>
      <c r="C398" s="8"/>
      <c r="D398" s="3"/>
      <c r="E398" s="3"/>
      <c r="F398" s="3"/>
      <c r="G398" s="8"/>
      <c r="H398" s="3"/>
      <c r="I398" s="138"/>
      <c r="J398" s="3"/>
      <c r="K398" s="11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</row>
    <row r="399" s="5" customFormat="1" spans="1:208">
      <c r="A399" s="137"/>
      <c r="B399" s="123"/>
      <c r="C399" s="8"/>
      <c r="D399" s="3"/>
      <c r="E399" s="3"/>
      <c r="F399" s="3"/>
      <c r="G399" s="8"/>
      <c r="H399" s="3"/>
      <c r="I399" s="138"/>
      <c r="J399" s="3"/>
      <c r="K399" s="11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</row>
    <row r="400" s="5" customFormat="1" spans="1:208">
      <c r="A400" s="137"/>
      <c r="B400" s="123"/>
      <c r="C400" s="8"/>
      <c r="D400" s="3"/>
      <c r="E400" s="3"/>
      <c r="F400" s="3"/>
      <c r="G400" s="8"/>
      <c r="H400" s="3"/>
      <c r="I400" s="138"/>
      <c r="J400" s="3"/>
      <c r="K400" s="11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</row>
    <row r="401" s="5" customFormat="1" spans="1:208">
      <c r="A401" s="137"/>
      <c r="B401" s="123"/>
      <c r="C401" s="8"/>
      <c r="D401" s="3"/>
      <c r="E401" s="3"/>
      <c r="F401" s="3"/>
      <c r="G401" s="8"/>
      <c r="H401" s="3"/>
      <c r="I401" s="138"/>
      <c r="J401" s="3"/>
      <c r="K401" s="11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</row>
    <row r="402" s="5" customFormat="1" spans="1:208">
      <c r="A402" s="137"/>
      <c r="B402" s="123"/>
      <c r="C402" s="8"/>
      <c r="D402" s="3"/>
      <c r="E402" s="3"/>
      <c r="F402" s="3"/>
      <c r="G402" s="8"/>
      <c r="H402" s="3"/>
      <c r="I402" s="138"/>
      <c r="J402" s="3"/>
      <c r="K402" s="11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</row>
    <row r="403" s="5" customFormat="1" spans="1:208">
      <c r="A403" s="137"/>
      <c r="B403" s="123"/>
      <c r="C403" s="8"/>
      <c r="D403" s="3"/>
      <c r="E403" s="3"/>
      <c r="F403" s="3"/>
      <c r="G403" s="8"/>
      <c r="H403" s="3"/>
      <c r="I403" s="138"/>
      <c r="J403" s="3"/>
      <c r="K403" s="11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</row>
    <row r="404" s="5" customFormat="1" spans="1:208">
      <c r="A404" s="137"/>
      <c r="B404" s="123"/>
      <c r="C404" s="8"/>
      <c r="D404" s="3"/>
      <c r="E404" s="3"/>
      <c r="F404" s="3"/>
      <c r="G404" s="8"/>
      <c r="H404" s="3"/>
      <c r="I404" s="138"/>
      <c r="J404" s="3"/>
      <c r="K404" s="11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</row>
    <row r="405" s="5" customFormat="1" spans="1:208">
      <c r="A405" s="137"/>
      <c r="B405" s="123"/>
      <c r="C405" s="8"/>
      <c r="D405" s="3"/>
      <c r="E405" s="3"/>
      <c r="F405" s="3"/>
      <c r="G405" s="8"/>
      <c r="H405" s="3"/>
      <c r="I405" s="138"/>
      <c r="J405" s="3"/>
      <c r="K405" s="11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</row>
    <row r="406" s="5" customFormat="1" spans="1:208">
      <c r="A406" s="137"/>
      <c r="B406" s="123"/>
      <c r="C406" s="8"/>
      <c r="D406" s="3"/>
      <c r="E406" s="3"/>
      <c r="F406" s="3"/>
      <c r="G406" s="8"/>
      <c r="H406" s="3"/>
      <c r="I406" s="138"/>
      <c r="J406" s="3"/>
      <c r="K406" s="11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</row>
    <row r="407" s="5" customFormat="1" spans="1:208">
      <c r="A407" s="137"/>
      <c r="B407" s="123"/>
      <c r="C407" s="8"/>
      <c r="D407" s="3"/>
      <c r="E407" s="3"/>
      <c r="F407" s="3"/>
      <c r="G407" s="8"/>
      <c r="H407" s="3"/>
      <c r="I407" s="138"/>
      <c r="J407" s="3"/>
      <c r="K407" s="11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</row>
    <row r="408" s="5" customFormat="1" spans="1:208">
      <c r="A408" s="137"/>
      <c r="B408" s="123"/>
      <c r="C408" s="8"/>
      <c r="D408" s="3"/>
      <c r="E408" s="3"/>
      <c r="F408" s="3"/>
      <c r="G408" s="8"/>
      <c r="H408" s="3"/>
      <c r="I408" s="138"/>
      <c r="J408" s="3"/>
      <c r="K408" s="11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</row>
    <row r="409" s="5" customFormat="1" spans="1:208">
      <c r="A409" s="137"/>
      <c r="B409" s="123"/>
      <c r="C409" s="8"/>
      <c r="D409" s="3"/>
      <c r="E409" s="3"/>
      <c r="F409" s="3"/>
      <c r="G409" s="8"/>
      <c r="H409" s="3"/>
      <c r="I409" s="138"/>
      <c r="J409" s="3"/>
      <c r="K409" s="11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</row>
    <row r="410" s="5" customFormat="1" spans="1:208">
      <c r="A410" s="137"/>
      <c r="B410" s="123"/>
      <c r="C410" s="8"/>
      <c r="D410" s="3"/>
      <c r="E410" s="3"/>
      <c r="F410" s="3"/>
      <c r="G410" s="8"/>
      <c r="H410" s="3"/>
      <c r="I410" s="138"/>
      <c r="J410" s="3"/>
      <c r="K410" s="11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</row>
    <row r="411" s="5" customFormat="1" spans="1:208">
      <c r="A411" s="137"/>
      <c r="B411" s="123"/>
      <c r="C411" s="8"/>
      <c r="D411" s="3"/>
      <c r="E411" s="3"/>
      <c r="F411" s="3"/>
      <c r="G411" s="8"/>
      <c r="H411" s="3"/>
      <c r="I411" s="138"/>
      <c r="J411" s="3"/>
      <c r="K411" s="11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</row>
    <row r="412" s="5" customFormat="1" spans="1:208">
      <c r="A412" s="137"/>
      <c r="B412" s="123"/>
      <c r="C412" s="8"/>
      <c r="D412" s="3"/>
      <c r="E412" s="3"/>
      <c r="F412" s="3"/>
      <c r="G412" s="8"/>
      <c r="H412" s="3"/>
      <c r="I412" s="138"/>
      <c r="J412" s="3"/>
      <c r="K412" s="11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</row>
    <row r="413" s="5" customFormat="1" spans="1:208">
      <c r="A413" s="137"/>
      <c r="B413" s="123"/>
      <c r="C413" s="8"/>
      <c r="D413" s="3"/>
      <c r="E413" s="3"/>
      <c r="F413" s="3"/>
      <c r="G413" s="8"/>
      <c r="H413" s="3"/>
      <c r="I413" s="138"/>
      <c r="J413" s="3"/>
      <c r="K413" s="11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</row>
    <row r="414" s="5" customFormat="1" spans="1:208">
      <c r="A414" s="137"/>
      <c r="B414" s="123"/>
      <c r="C414" s="8"/>
      <c r="D414" s="3"/>
      <c r="E414" s="3"/>
      <c r="F414" s="3"/>
      <c r="G414" s="8"/>
      <c r="H414" s="3"/>
      <c r="I414" s="138"/>
      <c r="J414" s="3"/>
      <c r="K414" s="11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</row>
    <row r="415" s="5" customFormat="1" spans="1:208">
      <c r="A415" s="137"/>
      <c r="B415" s="123"/>
      <c r="C415" s="8"/>
      <c r="D415" s="3"/>
      <c r="E415" s="3"/>
      <c r="F415" s="3"/>
      <c r="G415" s="8"/>
      <c r="H415" s="3"/>
      <c r="I415" s="138"/>
      <c r="J415" s="3"/>
      <c r="K415" s="11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</row>
    <row r="416" s="5" customFormat="1" spans="1:208">
      <c r="A416" s="137"/>
      <c r="B416" s="123"/>
      <c r="C416" s="8"/>
      <c r="D416" s="3"/>
      <c r="E416" s="3"/>
      <c r="F416" s="3"/>
      <c r="G416" s="8"/>
      <c r="H416" s="3"/>
      <c r="I416" s="138"/>
      <c r="J416" s="3"/>
      <c r="K416" s="11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</row>
    <row r="417" s="5" customFormat="1" spans="1:208">
      <c r="A417" s="137"/>
      <c r="B417" s="123"/>
      <c r="C417" s="8"/>
      <c r="D417" s="3"/>
      <c r="E417" s="3"/>
      <c r="F417" s="3"/>
      <c r="G417" s="8"/>
      <c r="H417" s="3"/>
      <c r="I417" s="138"/>
      <c r="J417" s="3"/>
      <c r="K417" s="11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</row>
    <row r="418" s="5" customFormat="1" spans="1:208">
      <c r="A418" s="137"/>
      <c r="B418" s="123"/>
      <c r="C418" s="8"/>
      <c r="D418" s="3"/>
      <c r="E418" s="3"/>
      <c r="F418" s="3"/>
      <c r="G418" s="8"/>
      <c r="H418" s="3"/>
      <c r="I418" s="138"/>
      <c r="J418" s="3"/>
      <c r="K418" s="11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</row>
    <row r="419" s="5" customFormat="1" spans="1:208">
      <c r="A419" s="137"/>
      <c r="B419" s="123"/>
      <c r="C419" s="8"/>
      <c r="D419" s="3"/>
      <c r="E419" s="3"/>
      <c r="F419" s="3"/>
      <c r="G419" s="8"/>
      <c r="H419" s="3"/>
      <c r="I419" s="138"/>
      <c r="J419" s="3"/>
      <c r="K419" s="11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</row>
    <row r="420" s="5" customFormat="1" spans="1:208">
      <c r="A420" s="137"/>
      <c r="B420" s="123"/>
      <c r="C420" s="8"/>
      <c r="D420" s="3"/>
      <c r="E420" s="3"/>
      <c r="F420" s="3"/>
      <c r="G420" s="8"/>
      <c r="H420" s="3"/>
      <c r="I420" s="138"/>
      <c r="J420" s="3"/>
      <c r="K420" s="11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</row>
    <row r="421" s="5" customFormat="1" spans="1:208">
      <c r="A421" s="137"/>
      <c r="B421" s="123"/>
      <c r="C421" s="8"/>
      <c r="D421" s="3"/>
      <c r="E421" s="3"/>
      <c r="F421" s="3"/>
      <c r="G421" s="8"/>
      <c r="H421" s="3"/>
      <c r="I421" s="138"/>
      <c r="J421" s="3"/>
      <c r="K421" s="11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</row>
    <row r="422" s="5" customFormat="1" spans="1:208">
      <c r="A422" s="137"/>
      <c r="B422" s="123"/>
      <c r="C422" s="8"/>
      <c r="D422" s="3"/>
      <c r="E422" s="3"/>
      <c r="F422" s="3"/>
      <c r="G422" s="8"/>
      <c r="H422" s="3"/>
      <c r="I422" s="138"/>
      <c r="J422" s="3"/>
      <c r="K422" s="11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</row>
    <row r="423" s="5" customFormat="1" spans="1:208">
      <c r="A423" s="137"/>
      <c r="B423" s="123"/>
      <c r="C423" s="8"/>
      <c r="D423" s="3"/>
      <c r="E423" s="3"/>
      <c r="F423" s="3"/>
      <c r="G423" s="8"/>
      <c r="H423" s="3"/>
      <c r="I423" s="138"/>
      <c r="J423" s="3"/>
      <c r="K423" s="11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</row>
    <row r="424" s="5" customFormat="1" spans="1:208">
      <c r="A424" s="137"/>
      <c r="B424" s="123"/>
      <c r="C424" s="8"/>
      <c r="D424" s="3"/>
      <c r="E424" s="3"/>
      <c r="F424" s="3"/>
      <c r="G424" s="8"/>
      <c r="H424" s="3"/>
      <c r="I424" s="138"/>
      <c r="J424" s="3"/>
      <c r="K424" s="11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</row>
    <row r="425" s="5" customFormat="1" spans="1:208">
      <c r="A425" s="137"/>
      <c r="B425" s="123"/>
      <c r="C425" s="8"/>
      <c r="D425" s="3"/>
      <c r="E425" s="3"/>
      <c r="F425" s="3"/>
      <c r="G425" s="8"/>
      <c r="H425" s="3"/>
      <c r="I425" s="138"/>
      <c r="J425" s="3"/>
      <c r="K425" s="11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</row>
    <row r="426" s="5" customFormat="1" spans="1:208">
      <c r="A426" s="137"/>
      <c r="B426" s="123"/>
      <c r="C426" s="8"/>
      <c r="D426" s="3"/>
      <c r="E426" s="3"/>
      <c r="F426" s="3"/>
      <c r="G426" s="8"/>
      <c r="H426" s="3"/>
      <c r="I426" s="138"/>
      <c r="J426" s="3"/>
      <c r="K426" s="11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</row>
    <row r="427" s="5" customFormat="1" spans="1:208">
      <c r="A427" s="137"/>
      <c r="B427" s="123"/>
      <c r="C427" s="8"/>
      <c r="D427" s="3"/>
      <c r="E427" s="3"/>
      <c r="F427" s="3"/>
      <c r="G427" s="8"/>
      <c r="H427" s="3"/>
      <c r="I427" s="138"/>
      <c r="J427" s="3"/>
      <c r="K427" s="11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</row>
    <row r="428" s="5" customFormat="1" spans="1:208">
      <c r="A428" s="137"/>
      <c r="B428" s="123"/>
      <c r="C428" s="8"/>
      <c r="D428" s="3"/>
      <c r="E428" s="3"/>
      <c r="F428" s="3"/>
      <c r="G428" s="8"/>
      <c r="H428" s="3"/>
      <c r="I428" s="138"/>
      <c r="J428" s="3"/>
      <c r="K428" s="11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</row>
    <row r="429" s="5" customFormat="1" spans="1:208">
      <c r="A429" s="137"/>
      <c r="B429" s="123"/>
      <c r="C429" s="8"/>
      <c r="D429" s="3"/>
      <c r="E429" s="3"/>
      <c r="F429" s="3"/>
      <c r="G429" s="8"/>
      <c r="H429" s="3"/>
      <c r="I429" s="138"/>
      <c r="J429" s="3"/>
      <c r="K429" s="11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</row>
    <row r="430" s="5" customFormat="1" spans="1:208">
      <c r="A430" s="137"/>
      <c r="B430" s="123"/>
      <c r="C430" s="8"/>
      <c r="D430" s="3"/>
      <c r="E430" s="3"/>
      <c r="F430" s="3"/>
      <c r="G430" s="8"/>
      <c r="H430" s="3"/>
      <c r="I430" s="138"/>
      <c r="J430" s="3"/>
      <c r="K430" s="11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</row>
    <row r="431" s="5" customFormat="1" spans="1:208">
      <c r="A431" s="137"/>
      <c r="B431" s="123"/>
      <c r="C431" s="8"/>
      <c r="D431" s="3"/>
      <c r="E431" s="3"/>
      <c r="F431" s="3"/>
      <c r="G431" s="8"/>
      <c r="H431" s="3"/>
      <c r="I431" s="138"/>
      <c r="J431" s="3"/>
      <c r="K431" s="11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</row>
    <row r="432" s="5" customFormat="1" spans="1:208">
      <c r="A432" s="137"/>
      <c r="B432" s="123"/>
      <c r="C432" s="8"/>
      <c r="D432" s="3"/>
      <c r="E432" s="3"/>
      <c r="F432" s="3"/>
      <c r="G432" s="8"/>
      <c r="H432" s="3"/>
      <c r="I432" s="138"/>
      <c r="J432" s="3"/>
      <c r="K432" s="11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</row>
    <row r="433" s="5" customFormat="1" spans="1:208">
      <c r="A433" s="137"/>
      <c r="B433" s="123"/>
      <c r="C433" s="8"/>
      <c r="D433" s="3"/>
      <c r="E433" s="3"/>
      <c r="F433" s="3"/>
      <c r="G433" s="8"/>
      <c r="H433" s="3"/>
      <c r="I433" s="138"/>
      <c r="J433" s="3"/>
      <c r="K433" s="11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</row>
    <row r="434" s="5" customFormat="1" spans="1:208">
      <c r="A434" s="137"/>
      <c r="B434" s="123"/>
      <c r="C434" s="8"/>
      <c r="D434" s="3"/>
      <c r="E434" s="3"/>
      <c r="F434" s="3"/>
      <c r="G434" s="8"/>
      <c r="H434" s="3"/>
      <c r="I434" s="138"/>
      <c r="J434" s="3"/>
      <c r="K434" s="11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</row>
    <row r="435" s="5" customFormat="1" spans="1:208">
      <c r="A435" s="137"/>
      <c r="B435" s="123"/>
      <c r="C435" s="8"/>
      <c r="D435" s="3"/>
      <c r="E435" s="3"/>
      <c r="F435" s="3"/>
      <c r="G435" s="8"/>
      <c r="H435" s="3"/>
      <c r="I435" s="138"/>
      <c r="J435" s="3"/>
      <c r="K435" s="11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</row>
    <row r="436" s="5" customFormat="1" spans="1:208">
      <c r="A436" s="137"/>
      <c r="B436" s="123"/>
      <c r="C436" s="8"/>
      <c r="D436" s="3"/>
      <c r="E436" s="3"/>
      <c r="F436" s="3"/>
      <c r="G436" s="8"/>
      <c r="H436" s="3"/>
      <c r="I436" s="138"/>
      <c r="J436" s="3"/>
      <c r="K436" s="11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</row>
    <row r="437" s="5" customFormat="1" spans="1:208">
      <c r="A437" s="137"/>
      <c r="B437" s="123"/>
      <c r="C437" s="8"/>
      <c r="D437" s="3"/>
      <c r="E437" s="3"/>
      <c r="F437" s="3"/>
      <c r="G437" s="8"/>
      <c r="H437" s="3"/>
      <c r="I437" s="138"/>
      <c r="J437" s="3"/>
      <c r="K437" s="11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</row>
    <row r="438" s="5" customFormat="1" spans="1:208">
      <c r="A438" s="137"/>
      <c r="B438" s="123"/>
      <c r="C438" s="8"/>
      <c r="D438" s="3"/>
      <c r="E438" s="3"/>
      <c r="F438" s="3"/>
      <c r="G438" s="8"/>
      <c r="H438" s="3"/>
      <c r="I438" s="138"/>
      <c r="J438" s="3"/>
      <c r="K438" s="11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</row>
    <row r="439" s="5" customFormat="1" spans="1:208">
      <c r="A439" s="137"/>
      <c r="B439" s="123"/>
      <c r="C439" s="8"/>
      <c r="D439" s="3"/>
      <c r="E439" s="3"/>
      <c r="F439" s="3"/>
      <c r="G439" s="8"/>
      <c r="H439" s="3"/>
      <c r="I439" s="138"/>
      <c r="J439" s="3"/>
      <c r="K439" s="11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</row>
    <row r="440" s="5" customFormat="1" spans="1:208">
      <c r="A440" s="137"/>
      <c r="B440" s="123"/>
      <c r="C440" s="8"/>
      <c r="D440" s="3"/>
      <c r="E440" s="3"/>
      <c r="F440" s="3"/>
      <c r="G440" s="8"/>
      <c r="H440" s="3"/>
      <c r="I440" s="138"/>
      <c r="J440" s="3"/>
      <c r="K440" s="11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</row>
    <row r="441" s="5" customFormat="1" spans="1:208">
      <c r="A441" s="137"/>
      <c r="B441" s="123"/>
      <c r="C441" s="8"/>
      <c r="D441" s="3"/>
      <c r="E441" s="3"/>
      <c r="F441" s="3"/>
      <c r="G441" s="8"/>
      <c r="H441" s="3"/>
      <c r="I441" s="138"/>
      <c r="J441" s="3"/>
      <c r="K441" s="11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</row>
    <row r="442" s="5" customFormat="1" spans="1:208">
      <c r="A442" s="137"/>
      <c r="B442" s="123"/>
      <c r="C442" s="8"/>
      <c r="D442" s="3"/>
      <c r="E442" s="3"/>
      <c r="F442" s="3"/>
      <c r="G442" s="8"/>
      <c r="H442" s="3"/>
      <c r="I442" s="138"/>
      <c r="J442" s="3"/>
      <c r="K442" s="11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</row>
    <row r="443" s="5" customFormat="1" spans="1:208">
      <c r="A443" s="137"/>
      <c r="B443" s="123"/>
      <c r="C443" s="8"/>
      <c r="D443" s="3"/>
      <c r="E443" s="3"/>
      <c r="F443" s="3"/>
      <c r="G443" s="8"/>
      <c r="H443" s="3"/>
      <c r="I443" s="138"/>
      <c r="J443" s="3"/>
      <c r="K443" s="11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</row>
    <row r="444" s="5" customFormat="1" spans="1:208">
      <c r="A444" s="137"/>
      <c r="B444" s="123"/>
      <c r="C444" s="8"/>
      <c r="D444" s="3"/>
      <c r="E444" s="3"/>
      <c r="F444" s="3"/>
      <c r="G444" s="8"/>
      <c r="H444" s="3"/>
      <c r="I444" s="138"/>
      <c r="J444" s="3"/>
      <c r="K444" s="11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</row>
    <row r="445" s="5" customFormat="1" spans="1:208">
      <c r="A445" s="137"/>
      <c r="B445" s="123"/>
      <c r="C445" s="8"/>
      <c r="D445" s="3"/>
      <c r="E445" s="3"/>
      <c r="F445" s="3"/>
      <c r="G445" s="8"/>
      <c r="H445" s="3"/>
      <c r="I445" s="138"/>
      <c r="J445" s="3"/>
      <c r="K445" s="11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</row>
    <row r="446" s="5" customFormat="1" spans="1:208">
      <c r="A446" s="137"/>
      <c r="B446" s="123"/>
      <c r="C446" s="8"/>
      <c r="D446" s="3"/>
      <c r="E446" s="3"/>
      <c r="F446" s="3"/>
      <c r="G446" s="8"/>
      <c r="H446" s="3"/>
      <c r="I446" s="138"/>
      <c r="J446" s="3"/>
      <c r="K446" s="11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</row>
    <row r="447" s="5" customFormat="1" spans="1:208">
      <c r="A447" s="137"/>
      <c r="B447" s="123"/>
      <c r="C447" s="8"/>
      <c r="D447" s="3"/>
      <c r="E447" s="3"/>
      <c r="F447" s="3"/>
      <c r="G447" s="8"/>
      <c r="H447" s="3"/>
      <c r="I447" s="138"/>
      <c r="J447" s="3"/>
      <c r="K447" s="11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</row>
    <row r="448" s="5" customFormat="1" spans="1:208">
      <c r="A448" s="137"/>
      <c r="B448" s="123"/>
      <c r="C448" s="8"/>
      <c r="D448" s="3"/>
      <c r="E448" s="3"/>
      <c r="F448" s="3"/>
      <c r="G448" s="8"/>
      <c r="H448" s="3"/>
      <c r="I448" s="138"/>
      <c r="J448" s="3"/>
      <c r="K448" s="11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</row>
    <row r="449" s="5" customFormat="1" spans="1:208">
      <c r="A449" s="137"/>
      <c r="B449" s="123"/>
      <c r="C449" s="8"/>
      <c r="D449" s="3"/>
      <c r="E449" s="3"/>
      <c r="F449" s="3"/>
      <c r="G449" s="8"/>
      <c r="H449" s="3"/>
      <c r="I449" s="138"/>
      <c r="J449" s="3"/>
      <c r="K449" s="11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</row>
    <row r="450" s="5" customFormat="1" spans="1:208">
      <c r="A450" s="137"/>
      <c r="B450" s="123"/>
      <c r="C450" s="8"/>
      <c r="D450" s="3"/>
      <c r="E450" s="3"/>
      <c r="F450" s="3"/>
      <c r="G450" s="8"/>
      <c r="H450" s="3"/>
      <c r="I450" s="138"/>
      <c r="J450" s="3"/>
      <c r="K450" s="11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</row>
    <row r="451" s="5" customFormat="1" spans="1:208">
      <c r="A451" s="137"/>
      <c r="B451" s="123"/>
      <c r="C451" s="8"/>
      <c r="D451" s="3"/>
      <c r="E451" s="3"/>
      <c r="F451" s="3"/>
      <c r="G451" s="8"/>
      <c r="H451" s="3"/>
      <c r="I451" s="138"/>
      <c r="J451" s="3"/>
      <c r="K451" s="11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</row>
    <row r="452" s="5" customFormat="1" spans="1:208">
      <c r="A452" s="137"/>
      <c r="B452" s="123"/>
      <c r="C452" s="8"/>
      <c r="D452" s="3"/>
      <c r="E452" s="3"/>
      <c r="F452" s="3"/>
      <c r="G452" s="8"/>
      <c r="H452" s="3"/>
      <c r="I452" s="138"/>
      <c r="J452" s="3"/>
      <c r="K452" s="11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</row>
    <row r="453" s="5" customFormat="1" spans="1:208">
      <c r="A453" s="137"/>
      <c r="B453" s="123"/>
      <c r="C453" s="8"/>
      <c r="D453" s="3"/>
      <c r="E453" s="3"/>
      <c r="F453" s="3"/>
      <c r="G453" s="8"/>
      <c r="H453" s="3"/>
      <c r="I453" s="138"/>
      <c r="J453" s="3"/>
      <c r="K453" s="11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</row>
    <row r="454" s="5" customFormat="1" spans="1:208">
      <c r="A454" s="137"/>
      <c r="B454" s="123"/>
      <c r="C454" s="8"/>
      <c r="D454" s="3"/>
      <c r="E454" s="3"/>
      <c r="F454" s="3"/>
      <c r="G454" s="8"/>
      <c r="H454" s="3"/>
      <c r="I454" s="138"/>
      <c r="J454" s="3"/>
      <c r="K454" s="11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</row>
    <row r="455" s="5" customFormat="1" spans="1:208">
      <c r="A455" s="137"/>
      <c r="B455" s="123"/>
      <c r="C455" s="8"/>
      <c r="D455" s="3"/>
      <c r="E455" s="3"/>
      <c r="F455" s="3"/>
      <c r="G455" s="8"/>
      <c r="H455" s="3"/>
      <c r="I455" s="138"/>
      <c r="J455" s="3"/>
      <c r="K455" s="11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</row>
    <row r="456" s="5" customFormat="1" spans="1:208">
      <c r="A456" s="137"/>
      <c r="B456" s="123"/>
      <c r="C456" s="8"/>
      <c r="D456" s="3"/>
      <c r="E456" s="3"/>
      <c r="F456" s="3"/>
      <c r="G456" s="8"/>
      <c r="H456" s="3"/>
      <c r="I456" s="138"/>
      <c r="J456" s="3"/>
      <c r="K456" s="11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</row>
    <row r="457" s="5" customFormat="1" spans="1:208">
      <c r="A457" s="137"/>
      <c r="B457" s="123"/>
      <c r="C457" s="8"/>
      <c r="D457" s="3"/>
      <c r="E457" s="3"/>
      <c r="F457" s="3"/>
      <c r="G457" s="8"/>
      <c r="H457" s="3"/>
      <c r="I457" s="138"/>
      <c r="J457" s="3"/>
      <c r="K457" s="11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</row>
    <row r="458" s="5" customFormat="1" spans="1:208">
      <c r="A458" s="137"/>
      <c r="B458" s="123"/>
      <c r="C458" s="8"/>
      <c r="D458" s="3"/>
      <c r="E458" s="3"/>
      <c r="F458" s="3"/>
      <c r="G458" s="8"/>
      <c r="H458" s="3"/>
      <c r="I458" s="138"/>
      <c r="J458" s="3"/>
      <c r="K458" s="11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</row>
    <row r="459" s="5" customFormat="1" spans="1:208">
      <c r="A459" s="137"/>
      <c r="B459" s="123"/>
      <c r="C459" s="8"/>
      <c r="D459" s="3"/>
      <c r="E459" s="3"/>
      <c r="F459" s="3"/>
      <c r="G459" s="8"/>
      <c r="H459" s="3"/>
      <c r="I459" s="138"/>
      <c r="J459" s="3"/>
      <c r="K459" s="11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</row>
    <row r="460" s="5" customFormat="1" spans="1:208">
      <c r="A460" s="137"/>
      <c r="B460" s="123"/>
      <c r="C460" s="8"/>
      <c r="D460" s="3"/>
      <c r="E460" s="3"/>
      <c r="F460" s="3"/>
      <c r="G460" s="8"/>
      <c r="H460" s="3"/>
      <c r="I460" s="138"/>
      <c r="J460" s="3"/>
      <c r="K460" s="11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</row>
    <row r="461" s="5" customFormat="1" spans="1:208">
      <c r="A461" s="137"/>
      <c r="B461" s="123"/>
      <c r="C461" s="8"/>
      <c r="D461" s="3"/>
      <c r="E461" s="3"/>
      <c r="F461" s="3"/>
      <c r="G461" s="8"/>
      <c r="H461" s="3"/>
      <c r="I461" s="138"/>
      <c r="J461" s="3"/>
      <c r="K461" s="11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</row>
    <row r="462" s="5" customFormat="1" spans="1:208">
      <c r="A462" s="137"/>
      <c r="B462" s="123"/>
      <c r="C462" s="8"/>
      <c r="D462" s="3"/>
      <c r="E462" s="3"/>
      <c r="F462" s="3"/>
      <c r="G462" s="8"/>
      <c r="H462" s="3"/>
      <c r="I462" s="138"/>
      <c r="J462" s="3"/>
      <c r="K462" s="11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</row>
    <row r="463" s="5" customFormat="1" spans="1:208">
      <c r="A463" s="137"/>
      <c r="B463" s="123"/>
      <c r="C463" s="8"/>
      <c r="D463" s="3"/>
      <c r="E463" s="3"/>
      <c r="F463" s="3"/>
      <c r="G463" s="8"/>
      <c r="H463" s="3"/>
      <c r="I463" s="138"/>
      <c r="J463" s="3"/>
      <c r="K463" s="11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</row>
    <row r="464" s="5" customFormat="1" spans="1:208">
      <c r="A464" s="137"/>
      <c r="B464" s="123"/>
      <c r="C464" s="8"/>
      <c r="D464" s="3"/>
      <c r="E464" s="3"/>
      <c r="F464" s="3"/>
      <c r="G464" s="8"/>
      <c r="H464" s="3"/>
      <c r="I464" s="138"/>
      <c r="J464" s="3"/>
      <c r="K464" s="11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</row>
    <row r="465" s="5" customFormat="1" spans="1:208">
      <c r="A465" s="137"/>
      <c r="B465" s="123"/>
      <c r="C465" s="8"/>
      <c r="D465" s="3"/>
      <c r="E465" s="3"/>
      <c r="F465" s="3"/>
      <c r="G465" s="8"/>
      <c r="H465" s="3"/>
      <c r="I465" s="138"/>
      <c r="J465" s="3"/>
      <c r="K465" s="11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</row>
    <row r="466" s="5" customFormat="1" spans="1:208">
      <c r="A466" s="137"/>
      <c r="B466" s="123"/>
      <c r="C466" s="8"/>
      <c r="D466" s="3"/>
      <c r="E466" s="3"/>
      <c r="F466" s="3"/>
      <c r="G466" s="8"/>
      <c r="H466" s="3"/>
      <c r="I466" s="138"/>
      <c r="J466" s="3"/>
      <c r="K466" s="11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</row>
    <row r="467" s="5" customFormat="1" spans="1:208">
      <c r="A467" s="137"/>
      <c r="B467" s="123"/>
      <c r="C467" s="8"/>
      <c r="D467" s="3"/>
      <c r="E467" s="3"/>
      <c r="F467" s="3"/>
      <c r="G467" s="8"/>
      <c r="H467" s="3"/>
      <c r="I467" s="138"/>
      <c r="J467" s="3"/>
      <c r="K467" s="11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</row>
    <row r="468" s="5" customFormat="1" spans="1:208">
      <c r="A468" s="137"/>
      <c r="B468" s="123"/>
      <c r="C468" s="8"/>
      <c r="D468" s="3"/>
      <c r="E468" s="3"/>
      <c r="F468" s="3"/>
      <c r="G468" s="8"/>
      <c r="H468" s="3"/>
      <c r="I468" s="138"/>
      <c r="J468" s="3"/>
      <c r="K468" s="11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</row>
    <row r="469" s="5" customFormat="1" spans="1:208">
      <c r="A469" s="137"/>
      <c r="B469" s="123"/>
      <c r="C469" s="8"/>
      <c r="D469" s="3"/>
      <c r="E469" s="3"/>
      <c r="F469" s="3"/>
      <c r="G469" s="8"/>
      <c r="H469" s="3"/>
      <c r="I469" s="138"/>
      <c r="J469" s="3"/>
      <c r="K469" s="11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</row>
    <row r="470" s="5" customFormat="1" spans="1:208">
      <c r="A470" s="137"/>
      <c r="B470" s="123"/>
      <c r="C470" s="8"/>
      <c r="D470" s="3"/>
      <c r="E470" s="3"/>
      <c r="F470" s="3"/>
      <c r="G470" s="8"/>
      <c r="H470" s="3"/>
      <c r="I470" s="138"/>
      <c r="J470" s="3"/>
      <c r="K470" s="11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</row>
    <row r="471" s="5" customFormat="1" spans="1:208">
      <c r="A471" s="137"/>
      <c r="B471" s="123"/>
      <c r="C471" s="8"/>
      <c r="D471" s="3"/>
      <c r="E471" s="3"/>
      <c r="F471" s="3"/>
      <c r="G471" s="8"/>
      <c r="H471" s="3"/>
      <c r="I471" s="138"/>
      <c r="J471" s="3"/>
      <c r="K471" s="11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</row>
    <row r="472" s="5" customFormat="1" spans="1:208">
      <c r="A472" s="137"/>
      <c r="B472" s="123"/>
      <c r="C472" s="8"/>
      <c r="D472" s="3"/>
      <c r="E472" s="3"/>
      <c r="F472" s="3"/>
      <c r="G472" s="8"/>
      <c r="H472" s="3"/>
      <c r="I472" s="138"/>
      <c r="J472" s="3"/>
      <c r="K472" s="11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</row>
    <row r="473" s="5" customFormat="1" spans="1:208">
      <c r="A473" s="137"/>
      <c r="B473" s="123"/>
      <c r="C473" s="8"/>
      <c r="D473" s="3"/>
      <c r="E473" s="3"/>
      <c r="F473" s="3"/>
      <c r="G473" s="8"/>
      <c r="H473" s="3"/>
      <c r="I473" s="138"/>
      <c r="J473" s="3"/>
      <c r="K473" s="11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</row>
    <row r="474" s="5" customFormat="1" spans="1:208">
      <c r="A474" s="137"/>
      <c r="B474" s="123"/>
      <c r="C474" s="8"/>
      <c r="D474" s="3"/>
      <c r="E474" s="3"/>
      <c r="F474" s="3"/>
      <c r="G474" s="8"/>
      <c r="H474" s="3"/>
      <c r="I474" s="138"/>
      <c r="J474" s="3"/>
      <c r="K474" s="11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</row>
    <row r="475" s="5" customFormat="1" spans="1:208">
      <c r="A475" s="137"/>
      <c r="B475" s="123"/>
      <c r="C475" s="8"/>
      <c r="D475" s="3"/>
      <c r="E475" s="3"/>
      <c r="F475" s="3"/>
      <c r="G475" s="8"/>
      <c r="H475" s="3"/>
      <c r="I475" s="138"/>
      <c r="J475" s="3"/>
      <c r="K475" s="11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</row>
    <row r="476" s="5" customFormat="1" spans="1:208">
      <c r="A476" s="137"/>
      <c r="B476" s="123"/>
      <c r="C476" s="8"/>
      <c r="D476" s="3"/>
      <c r="E476" s="3"/>
      <c r="F476" s="3"/>
      <c r="G476" s="8"/>
      <c r="H476" s="3"/>
      <c r="I476" s="138"/>
      <c r="J476" s="3"/>
      <c r="K476" s="11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</row>
    <row r="477" s="5" customFormat="1" spans="1:208">
      <c r="A477" s="137"/>
      <c r="B477" s="123"/>
      <c r="C477" s="8"/>
      <c r="D477" s="3"/>
      <c r="E477" s="3"/>
      <c r="F477" s="3"/>
      <c r="G477" s="8"/>
      <c r="H477" s="3"/>
      <c r="I477" s="138"/>
      <c r="J477" s="3"/>
      <c r="K477" s="11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</row>
    <row r="478" s="5" customFormat="1" spans="1:208">
      <c r="A478" s="137"/>
      <c r="B478" s="123"/>
      <c r="C478" s="8"/>
      <c r="D478" s="3"/>
      <c r="E478" s="3"/>
      <c r="F478" s="3"/>
      <c r="G478" s="8"/>
      <c r="H478" s="3"/>
      <c r="I478" s="138"/>
      <c r="J478" s="3"/>
      <c r="K478" s="11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</row>
    <row r="479" s="5" customFormat="1" spans="1:208">
      <c r="A479" s="137"/>
      <c r="B479" s="123"/>
      <c r="C479" s="8"/>
      <c r="D479" s="3"/>
      <c r="E479" s="3"/>
      <c r="F479" s="3"/>
      <c r="G479" s="8"/>
      <c r="H479" s="3"/>
      <c r="I479" s="138"/>
      <c r="J479" s="3"/>
      <c r="K479" s="11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</row>
    <row r="480" s="5" customFormat="1" spans="1:208">
      <c r="A480" s="137"/>
      <c r="B480" s="123"/>
      <c r="C480" s="8"/>
      <c r="D480" s="3"/>
      <c r="E480" s="3"/>
      <c r="F480" s="3"/>
      <c r="G480" s="8"/>
      <c r="H480" s="3"/>
      <c r="I480" s="138"/>
      <c r="J480" s="3"/>
      <c r="K480" s="11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</row>
    <row r="481" s="5" customFormat="1" spans="1:208">
      <c r="A481" s="137"/>
      <c r="B481" s="123"/>
      <c r="C481" s="8"/>
      <c r="D481" s="3"/>
      <c r="E481" s="3"/>
      <c r="F481" s="3"/>
      <c r="G481" s="8"/>
      <c r="H481" s="3"/>
      <c r="I481" s="138"/>
      <c r="J481" s="3"/>
      <c r="K481" s="11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</row>
    <row r="482" s="5" customFormat="1" spans="1:208">
      <c r="A482" s="137"/>
      <c r="B482" s="123"/>
      <c r="C482" s="8"/>
      <c r="D482" s="3"/>
      <c r="E482" s="3"/>
      <c r="F482" s="3"/>
      <c r="G482" s="8"/>
      <c r="H482" s="3"/>
      <c r="I482" s="138"/>
      <c r="J482" s="3"/>
      <c r="K482" s="11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</row>
    <row r="483" s="5" customFormat="1" spans="1:208">
      <c r="A483" s="137"/>
      <c r="B483" s="123"/>
      <c r="C483" s="8"/>
      <c r="D483" s="3"/>
      <c r="E483" s="3"/>
      <c r="F483" s="3"/>
      <c r="G483" s="8"/>
      <c r="H483" s="3"/>
      <c r="I483" s="138"/>
      <c r="J483" s="3"/>
      <c r="K483" s="11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</row>
    <row r="484" s="5" customFormat="1" spans="1:208">
      <c r="A484" s="137"/>
      <c r="B484" s="123"/>
      <c r="C484" s="8"/>
      <c r="D484" s="3"/>
      <c r="E484" s="3"/>
      <c r="F484" s="3"/>
      <c r="G484" s="8"/>
      <c r="H484" s="3"/>
      <c r="I484" s="138"/>
      <c r="J484" s="3"/>
      <c r="K484" s="11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</row>
    <row r="485" s="5" customFormat="1" spans="1:208">
      <c r="A485" s="137"/>
      <c r="B485" s="123"/>
      <c r="C485" s="8"/>
      <c r="D485" s="3"/>
      <c r="E485" s="3"/>
      <c r="F485" s="3"/>
      <c r="G485" s="8"/>
      <c r="H485" s="3"/>
      <c r="I485" s="138"/>
      <c r="J485" s="3"/>
      <c r="K485" s="11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</row>
    <row r="486" s="5" customFormat="1" spans="1:208">
      <c r="A486" s="137"/>
      <c r="B486" s="123"/>
      <c r="C486" s="8"/>
      <c r="D486" s="3"/>
      <c r="E486" s="3"/>
      <c r="F486" s="3"/>
      <c r="G486" s="8"/>
      <c r="H486" s="3"/>
      <c r="I486" s="138"/>
      <c r="J486" s="3"/>
      <c r="K486" s="11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</row>
    <row r="487" s="5" customFormat="1" spans="1:208">
      <c r="A487" s="137"/>
      <c r="B487" s="123"/>
      <c r="C487" s="8"/>
      <c r="D487" s="3"/>
      <c r="E487" s="3"/>
      <c r="F487" s="3"/>
      <c r="G487" s="8"/>
      <c r="H487" s="3"/>
      <c r="I487" s="138"/>
      <c r="J487" s="3"/>
      <c r="K487" s="11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</row>
    <row r="488" s="5" customFormat="1" spans="1:208">
      <c r="A488" s="137"/>
      <c r="B488" s="123"/>
      <c r="C488" s="8"/>
      <c r="D488" s="3"/>
      <c r="E488" s="3"/>
      <c r="F488" s="3"/>
      <c r="G488" s="8"/>
      <c r="H488" s="3"/>
      <c r="I488" s="138"/>
      <c r="J488" s="3"/>
      <c r="K488" s="11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</row>
    <row r="489" s="5" customFormat="1" spans="1:208">
      <c r="A489" s="137"/>
      <c r="B489" s="123"/>
      <c r="C489" s="8"/>
      <c r="D489" s="3"/>
      <c r="E489" s="3"/>
      <c r="F489" s="3"/>
      <c r="G489" s="8"/>
      <c r="H489" s="3"/>
      <c r="I489" s="138"/>
      <c r="J489" s="3"/>
      <c r="K489" s="11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</row>
    <row r="490" s="5" customFormat="1" spans="1:208">
      <c r="A490" s="137"/>
      <c r="B490" s="123"/>
      <c r="C490" s="8"/>
      <c r="D490" s="3"/>
      <c r="E490" s="3"/>
      <c r="F490" s="3"/>
      <c r="G490" s="8"/>
      <c r="H490" s="3"/>
      <c r="I490" s="138"/>
      <c r="J490" s="3"/>
      <c r="K490" s="11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</row>
    <row r="491" s="5" customFormat="1" spans="1:208">
      <c r="A491" s="137"/>
      <c r="B491" s="123"/>
      <c r="C491" s="8"/>
      <c r="D491" s="3"/>
      <c r="E491" s="3"/>
      <c r="F491" s="3"/>
      <c r="G491" s="8"/>
      <c r="H491" s="3"/>
      <c r="I491" s="138"/>
      <c r="J491" s="3"/>
      <c r="K491" s="11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</row>
    <row r="492" s="5" customFormat="1" spans="1:208">
      <c r="A492" s="137"/>
      <c r="B492" s="123"/>
      <c r="C492" s="8"/>
      <c r="D492" s="3"/>
      <c r="E492" s="3"/>
      <c r="F492" s="3"/>
      <c r="G492" s="8"/>
      <c r="H492" s="3"/>
      <c r="I492" s="138"/>
      <c r="J492" s="3"/>
      <c r="K492" s="11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</row>
    <row r="493" s="5" customFormat="1" spans="1:208">
      <c r="A493" s="137"/>
      <c r="B493" s="123"/>
      <c r="C493" s="8"/>
      <c r="D493" s="3"/>
      <c r="E493" s="3"/>
      <c r="F493" s="3"/>
      <c r="G493" s="8"/>
      <c r="H493" s="3"/>
      <c r="I493" s="138"/>
      <c r="J493" s="3"/>
      <c r="K493" s="11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</row>
    <row r="494" s="5" customFormat="1" spans="1:208">
      <c r="A494" s="137"/>
      <c r="B494" s="123"/>
      <c r="C494" s="8"/>
      <c r="D494" s="3"/>
      <c r="E494" s="3"/>
      <c r="F494" s="3"/>
      <c r="G494" s="8"/>
      <c r="H494" s="3"/>
      <c r="I494" s="138"/>
      <c r="J494" s="3"/>
      <c r="K494" s="11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</row>
    <row r="495" s="5" customFormat="1" spans="1:208">
      <c r="A495" s="137"/>
      <c r="B495" s="123"/>
      <c r="C495" s="8"/>
      <c r="D495" s="3"/>
      <c r="E495" s="3"/>
      <c r="F495" s="3"/>
      <c r="G495" s="8"/>
      <c r="H495" s="3"/>
      <c r="I495" s="138"/>
      <c r="J495" s="3"/>
      <c r="K495" s="11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</row>
    <row r="496" s="5" customFormat="1" spans="1:208">
      <c r="A496" s="137"/>
      <c r="B496" s="123"/>
      <c r="C496" s="8"/>
      <c r="D496" s="3"/>
      <c r="E496" s="3"/>
      <c r="F496" s="3"/>
      <c r="G496" s="8"/>
      <c r="H496" s="3"/>
      <c r="I496" s="138"/>
      <c r="J496" s="3"/>
      <c r="K496" s="11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</row>
    <row r="497" s="5" customFormat="1" spans="1:208">
      <c r="A497" s="137"/>
      <c r="B497" s="123"/>
      <c r="C497" s="8"/>
      <c r="D497" s="3"/>
      <c r="E497" s="3"/>
      <c r="F497" s="3"/>
      <c r="G497" s="8"/>
      <c r="H497" s="3"/>
      <c r="I497" s="138"/>
      <c r="J497" s="3"/>
      <c r="K497" s="11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</row>
    <row r="498" s="5" customFormat="1" spans="1:208">
      <c r="A498" s="137"/>
      <c r="B498" s="123"/>
      <c r="C498" s="8"/>
      <c r="D498" s="3"/>
      <c r="E498" s="3"/>
      <c r="F498" s="3"/>
      <c r="G498" s="8"/>
      <c r="H498" s="3"/>
      <c r="I498" s="138"/>
      <c r="J498" s="3"/>
      <c r="K498" s="11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</row>
    <row r="499" s="5" customFormat="1" spans="1:208">
      <c r="A499" s="137"/>
      <c r="B499" s="123"/>
      <c r="C499" s="8"/>
      <c r="D499" s="3"/>
      <c r="E499" s="3"/>
      <c r="F499" s="3"/>
      <c r="G499" s="8"/>
      <c r="H499" s="3"/>
      <c r="I499" s="138"/>
      <c r="J499" s="3"/>
      <c r="K499" s="11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</row>
    <row r="500" s="5" customFormat="1" spans="1:208">
      <c r="A500" s="137"/>
      <c r="B500" s="123"/>
      <c r="C500" s="8"/>
      <c r="D500" s="3"/>
      <c r="E500" s="3"/>
      <c r="F500" s="3"/>
      <c r="G500" s="8"/>
      <c r="H500" s="3"/>
      <c r="I500" s="138"/>
      <c r="J500" s="3"/>
      <c r="K500" s="11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</row>
    <row r="501" s="5" customFormat="1" spans="1:208">
      <c r="A501" s="137"/>
      <c r="B501" s="123"/>
      <c r="C501" s="8"/>
      <c r="D501" s="3"/>
      <c r="E501" s="3"/>
      <c r="F501" s="3"/>
      <c r="G501" s="8"/>
      <c r="H501" s="3"/>
      <c r="I501" s="138"/>
      <c r="J501" s="3"/>
      <c r="K501" s="11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</row>
    <row r="502" s="5" customFormat="1" spans="1:208">
      <c r="A502" s="137"/>
      <c r="B502" s="123"/>
      <c r="C502" s="8"/>
      <c r="D502" s="3"/>
      <c r="E502" s="3"/>
      <c r="F502" s="3"/>
      <c r="G502" s="8"/>
      <c r="H502" s="3"/>
      <c r="I502" s="138"/>
      <c r="J502" s="3"/>
      <c r="K502" s="11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</row>
    <row r="503" s="5" customFormat="1" spans="1:208">
      <c r="A503" s="137"/>
      <c r="B503" s="123"/>
      <c r="C503" s="8"/>
      <c r="D503" s="3"/>
      <c r="E503" s="3"/>
      <c r="F503" s="3"/>
      <c r="G503" s="8"/>
      <c r="H503" s="3"/>
      <c r="I503" s="138"/>
      <c r="J503" s="3"/>
      <c r="K503" s="11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</row>
    <row r="504" s="5" customFormat="1" spans="1:208">
      <c r="A504" s="137"/>
      <c r="B504" s="123"/>
      <c r="C504" s="8"/>
      <c r="D504" s="3"/>
      <c r="E504" s="3"/>
      <c r="F504" s="3"/>
      <c r="G504" s="8"/>
      <c r="H504" s="3"/>
      <c r="I504" s="138"/>
      <c r="J504" s="3"/>
      <c r="K504" s="11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</row>
    <row r="505" s="5" customFormat="1" spans="1:208">
      <c r="A505" s="137"/>
      <c r="B505" s="123"/>
      <c r="C505" s="8"/>
      <c r="D505" s="3"/>
      <c r="E505" s="3"/>
      <c r="F505" s="3"/>
      <c r="G505" s="8"/>
      <c r="H505" s="3"/>
      <c r="I505" s="138"/>
      <c r="J505" s="3"/>
      <c r="K505" s="11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</row>
    <row r="506" s="5" customFormat="1" spans="1:208">
      <c r="A506" s="137"/>
      <c r="B506" s="123"/>
      <c r="C506" s="8"/>
      <c r="D506" s="3"/>
      <c r="E506" s="3"/>
      <c r="F506" s="3"/>
      <c r="G506" s="8"/>
      <c r="H506" s="3"/>
      <c r="I506" s="138"/>
      <c r="J506" s="3"/>
      <c r="K506" s="11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</row>
    <row r="507" s="5" customFormat="1" spans="1:208">
      <c r="A507" s="137"/>
      <c r="B507" s="123"/>
      <c r="C507" s="8"/>
      <c r="D507" s="3"/>
      <c r="E507" s="3"/>
      <c r="F507" s="3"/>
      <c r="G507" s="8"/>
      <c r="H507" s="3"/>
      <c r="I507" s="138"/>
      <c r="J507" s="3"/>
      <c r="K507" s="11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</row>
    <row r="508" s="5" customFormat="1" spans="1:208">
      <c r="A508" s="137"/>
      <c r="B508" s="123"/>
      <c r="C508" s="8"/>
      <c r="D508" s="3"/>
      <c r="E508" s="3"/>
      <c r="F508" s="3"/>
      <c r="G508" s="8"/>
      <c r="H508" s="3"/>
      <c r="I508" s="138"/>
      <c r="J508" s="3"/>
      <c r="K508" s="11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</row>
    <row r="509" s="5" customFormat="1" spans="1:208">
      <c r="A509" s="137"/>
      <c r="B509" s="123"/>
      <c r="C509" s="8"/>
      <c r="D509" s="3"/>
      <c r="E509" s="3"/>
      <c r="F509" s="3"/>
      <c r="G509" s="8"/>
      <c r="H509" s="3"/>
      <c r="I509" s="138"/>
      <c r="J509" s="3"/>
      <c r="K509" s="11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</row>
    <row r="510" s="5" customFormat="1" spans="1:208">
      <c r="A510" s="137"/>
      <c r="B510" s="123"/>
      <c r="C510" s="8"/>
      <c r="D510" s="3"/>
      <c r="E510" s="3"/>
      <c r="F510" s="3"/>
      <c r="G510" s="8"/>
      <c r="H510" s="3"/>
      <c r="I510" s="138"/>
      <c r="J510" s="3"/>
      <c r="K510" s="11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</row>
    <row r="511" s="5" customFormat="1" spans="1:208">
      <c r="A511" s="137"/>
      <c r="B511" s="123"/>
      <c r="C511" s="8"/>
      <c r="D511" s="3"/>
      <c r="E511" s="3"/>
      <c r="F511" s="3"/>
      <c r="G511" s="8"/>
      <c r="H511" s="3"/>
      <c r="I511" s="138"/>
      <c r="J511" s="3"/>
      <c r="K511" s="11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</row>
    <row r="512" s="5" customFormat="1" spans="1:208">
      <c r="A512" s="137"/>
      <c r="B512" s="123"/>
      <c r="C512" s="8"/>
      <c r="D512" s="3"/>
      <c r="E512" s="3"/>
      <c r="F512" s="3"/>
      <c r="G512" s="8"/>
      <c r="H512" s="3"/>
      <c r="I512" s="138"/>
      <c r="J512" s="3"/>
      <c r="K512" s="11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</row>
    <row r="513" s="5" customFormat="1" spans="1:208">
      <c r="A513" s="137"/>
      <c r="B513" s="123"/>
      <c r="C513" s="8"/>
      <c r="D513" s="3"/>
      <c r="E513" s="3"/>
      <c r="F513" s="3"/>
      <c r="G513" s="8"/>
      <c r="H513" s="3"/>
      <c r="I513" s="138"/>
      <c r="J513" s="3"/>
      <c r="K513" s="11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</row>
    <row r="514" s="5" customFormat="1" spans="1:208">
      <c r="A514" s="137"/>
      <c r="B514" s="123"/>
      <c r="C514" s="8"/>
      <c r="D514" s="3"/>
      <c r="E514" s="3"/>
      <c r="F514" s="3"/>
      <c r="G514" s="8"/>
      <c r="H514" s="3"/>
      <c r="I514" s="138"/>
      <c r="J514" s="3"/>
      <c r="K514" s="11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</row>
    <row r="515" s="5" customFormat="1" spans="1:208">
      <c r="A515" s="137"/>
      <c r="B515" s="123"/>
      <c r="C515" s="8"/>
      <c r="D515" s="3"/>
      <c r="E515" s="3"/>
      <c r="F515" s="3"/>
      <c r="G515" s="8"/>
      <c r="H515" s="3"/>
      <c r="I515" s="138"/>
      <c r="J515" s="3"/>
      <c r="K515" s="11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</row>
    <row r="516" s="5" customFormat="1" spans="1:208">
      <c r="A516" s="137"/>
      <c r="B516" s="123"/>
      <c r="C516" s="8"/>
      <c r="D516" s="3"/>
      <c r="E516" s="3"/>
      <c r="F516" s="3"/>
      <c r="G516" s="8"/>
      <c r="H516" s="3"/>
      <c r="I516" s="138"/>
      <c r="J516" s="3"/>
      <c r="K516" s="11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</row>
    <row r="517" s="5" customFormat="1" spans="1:208">
      <c r="A517" s="137"/>
      <c r="B517" s="123"/>
      <c r="C517" s="8"/>
      <c r="D517" s="3"/>
      <c r="E517" s="3"/>
      <c r="F517" s="3"/>
      <c r="G517" s="8"/>
      <c r="H517" s="3"/>
      <c r="I517" s="138"/>
      <c r="J517" s="3"/>
      <c r="K517" s="11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</row>
    <row r="518" s="5" customFormat="1" spans="1:208">
      <c r="A518" s="137"/>
      <c r="B518" s="123"/>
      <c r="C518" s="8"/>
      <c r="D518" s="3"/>
      <c r="E518" s="3"/>
      <c r="F518" s="3"/>
      <c r="G518" s="8"/>
      <c r="H518" s="3"/>
      <c r="I518" s="138"/>
      <c r="J518" s="3"/>
      <c r="K518" s="11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</row>
    <row r="519" s="5" customFormat="1" spans="1:208">
      <c r="A519" s="137"/>
      <c r="B519" s="123"/>
      <c r="C519" s="8"/>
      <c r="D519" s="3"/>
      <c r="E519" s="3"/>
      <c r="F519" s="3"/>
      <c r="G519" s="8"/>
      <c r="H519" s="3"/>
      <c r="I519" s="138"/>
      <c r="J519" s="3"/>
      <c r="K519" s="11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</row>
    <row r="520" s="5" customFormat="1" spans="1:208">
      <c r="A520" s="137"/>
      <c r="B520" s="123"/>
      <c r="C520" s="8"/>
      <c r="D520" s="3"/>
      <c r="E520" s="3"/>
      <c r="F520" s="3"/>
      <c r="G520" s="8"/>
      <c r="H520" s="3"/>
      <c r="I520" s="138"/>
      <c r="J520" s="3"/>
      <c r="K520" s="11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</row>
    <row r="521" s="5" customFormat="1" spans="1:208">
      <c r="A521" s="137"/>
      <c r="B521" s="123"/>
      <c r="C521" s="8"/>
      <c r="D521" s="3"/>
      <c r="E521" s="3"/>
      <c r="F521" s="3"/>
      <c r="G521" s="8"/>
      <c r="H521" s="3"/>
      <c r="I521" s="138"/>
      <c r="J521" s="3"/>
      <c r="K521" s="11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</row>
    <row r="522" s="5" customFormat="1" spans="1:208">
      <c r="A522" s="137"/>
      <c r="B522" s="123"/>
      <c r="C522" s="8"/>
      <c r="D522" s="3"/>
      <c r="E522" s="3"/>
      <c r="F522" s="3"/>
      <c r="G522" s="8"/>
      <c r="H522" s="3"/>
      <c r="I522" s="138"/>
      <c r="J522" s="3"/>
      <c r="K522" s="11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</row>
    <row r="523" s="5" customFormat="1" spans="1:208">
      <c r="A523" s="137"/>
      <c r="B523" s="123"/>
      <c r="C523" s="8"/>
      <c r="D523" s="3"/>
      <c r="E523" s="3"/>
      <c r="F523" s="3"/>
      <c r="G523" s="8"/>
      <c r="H523" s="3"/>
      <c r="I523" s="138"/>
      <c r="J523" s="3"/>
      <c r="K523" s="11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</row>
    <row r="524" s="5" customFormat="1" spans="1:208">
      <c r="A524" s="137"/>
      <c r="B524" s="123"/>
      <c r="C524" s="8"/>
      <c r="D524" s="3"/>
      <c r="E524" s="3"/>
      <c r="F524" s="3"/>
      <c r="G524" s="8"/>
      <c r="H524" s="3"/>
      <c r="I524" s="138"/>
      <c r="J524" s="3"/>
      <c r="K524" s="11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</row>
    <row r="525" s="5" customFormat="1" spans="1:208">
      <c r="A525" s="137"/>
      <c r="B525" s="123"/>
      <c r="C525" s="8"/>
      <c r="D525" s="3"/>
      <c r="E525" s="3"/>
      <c r="F525" s="3"/>
      <c r="G525" s="8"/>
      <c r="H525" s="3"/>
      <c r="I525" s="138"/>
      <c r="J525" s="3"/>
      <c r="K525" s="11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</row>
    <row r="526" s="5" customFormat="1" spans="1:208">
      <c r="A526" s="137"/>
      <c r="B526" s="123"/>
      <c r="C526" s="8"/>
      <c r="D526" s="3"/>
      <c r="E526" s="3"/>
      <c r="F526" s="3"/>
      <c r="G526" s="8"/>
      <c r="H526" s="3"/>
      <c r="I526" s="138"/>
      <c r="J526" s="3"/>
      <c r="K526" s="11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</row>
    <row r="527" s="5" customFormat="1" spans="1:208">
      <c r="A527" s="137"/>
      <c r="B527" s="123"/>
      <c r="C527" s="8"/>
      <c r="D527" s="3"/>
      <c r="E527" s="3"/>
      <c r="F527" s="3"/>
      <c r="G527" s="8"/>
      <c r="H527" s="3"/>
      <c r="I527" s="138"/>
      <c r="J527" s="3"/>
      <c r="K527" s="11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</row>
    <row r="528" s="5" customFormat="1" spans="1:208">
      <c r="A528" s="137"/>
      <c r="B528" s="123"/>
      <c r="C528" s="8"/>
      <c r="D528" s="3"/>
      <c r="E528" s="3"/>
      <c r="F528" s="3"/>
      <c r="G528" s="8"/>
      <c r="H528" s="3"/>
      <c r="I528" s="138"/>
      <c r="J528" s="3"/>
      <c r="K528" s="11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</row>
    <row r="529" s="5" customFormat="1" spans="1:208">
      <c r="A529" s="137"/>
      <c r="B529" s="123"/>
      <c r="C529" s="8"/>
      <c r="D529" s="3"/>
      <c r="E529" s="3"/>
      <c r="F529" s="3"/>
      <c r="G529" s="8"/>
      <c r="H529" s="3"/>
      <c r="I529" s="138"/>
      <c r="J529" s="3"/>
      <c r="K529" s="11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</row>
    <row r="530" s="5" customFormat="1" spans="1:208">
      <c r="A530" s="137"/>
      <c r="B530" s="123"/>
      <c r="C530" s="8"/>
      <c r="D530" s="3"/>
      <c r="E530" s="3"/>
      <c r="F530" s="3"/>
      <c r="G530" s="8"/>
      <c r="H530" s="3"/>
      <c r="I530" s="138"/>
      <c r="J530" s="3"/>
      <c r="K530" s="11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</row>
    <row r="531" s="5" customFormat="1" spans="1:208">
      <c r="A531" s="137"/>
      <c r="B531" s="123"/>
      <c r="C531" s="8"/>
      <c r="D531" s="3"/>
      <c r="E531" s="3"/>
      <c r="F531" s="3"/>
      <c r="G531" s="8"/>
      <c r="H531" s="3"/>
      <c r="I531" s="138"/>
      <c r="J531" s="3"/>
      <c r="K531" s="11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</row>
    <row r="532" s="5" customFormat="1" spans="1:208">
      <c r="A532" s="137"/>
      <c r="B532" s="123"/>
      <c r="C532" s="8"/>
      <c r="D532" s="3"/>
      <c r="E532" s="3"/>
      <c r="F532" s="3"/>
      <c r="G532" s="8"/>
      <c r="H532" s="3"/>
      <c r="I532" s="138"/>
      <c r="J532" s="3"/>
      <c r="K532" s="11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</row>
    <row r="533" s="5" customFormat="1" spans="1:208">
      <c r="A533" s="137"/>
      <c r="B533" s="123"/>
      <c r="C533" s="8"/>
      <c r="D533" s="3"/>
      <c r="E533" s="3"/>
      <c r="F533" s="3"/>
      <c r="G533" s="8"/>
      <c r="H533" s="3"/>
      <c r="I533" s="138"/>
      <c r="J533" s="3"/>
      <c r="K533" s="11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</row>
    <row r="534" s="5" customFormat="1" spans="1:208">
      <c r="A534" s="137"/>
      <c r="B534" s="123"/>
      <c r="C534" s="8"/>
      <c r="D534" s="3"/>
      <c r="E534" s="3"/>
      <c r="F534" s="3"/>
      <c r="G534" s="8"/>
      <c r="H534" s="3"/>
      <c r="I534" s="138"/>
      <c r="J534" s="3"/>
      <c r="K534" s="11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</row>
    <row r="535" s="5" customFormat="1" spans="1:208">
      <c r="A535" s="137"/>
      <c r="B535" s="123"/>
      <c r="C535" s="8"/>
      <c r="D535" s="3"/>
      <c r="E535" s="3"/>
      <c r="F535" s="3"/>
      <c r="G535" s="8"/>
      <c r="H535" s="3"/>
      <c r="I535" s="138"/>
      <c r="J535" s="3"/>
      <c r="K535" s="11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</row>
    <row r="536" s="5" customFormat="1" spans="1:208">
      <c r="A536" s="137"/>
      <c r="B536" s="123"/>
      <c r="C536" s="8"/>
      <c r="D536" s="3"/>
      <c r="E536" s="3"/>
      <c r="F536" s="3"/>
      <c r="G536" s="8"/>
      <c r="H536" s="3"/>
      <c r="I536" s="138"/>
      <c r="J536" s="3"/>
      <c r="K536" s="11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</row>
    <row r="537" s="5" customFormat="1" spans="1:208">
      <c r="A537" s="137"/>
      <c r="B537" s="123"/>
      <c r="C537" s="8"/>
      <c r="D537" s="3"/>
      <c r="E537" s="3"/>
      <c r="F537" s="3"/>
      <c r="G537" s="8"/>
      <c r="H537" s="3"/>
      <c r="I537" s="138"/>
      <c r="J537" s="3"/>
      <c r="K537" s="11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</row>
    <row r="538" s="5" customFormat="1" spans="1:208">
      <c r="A538" s="137"/>
      <c r="B538" s="123"/>
      <c r="C538" s="8"/>
      <c r="D538" s="3"/>
      <c r="E538" s="3"/>
      <c r="F538" s="3"/>
      <c r="G538" s="8"/>
      <c r="H538" s="3"/>
      <c r="I538" s="138"/>
      <c r="J538" s="3"/>
      <c r="K538" s="11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</row>
    <row r="539" s="5" customFormat="1" spans="1:208">
      <c r="A539" s="137"/>
      <c r="B539" s="123"/>
      <c r="C539" s="8"/>
      <c r="D539" s="3"/>
      <c r="E539" s="3"/>
      <c r="F539" s="3"/>
      <c r="G539" s="8"/>
      <c r="H539" s="3"/>
      <c r="I539" s="138"/>
      <c r="J539" s="3"/>
      <c r="K539" s="11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</row>
    <row r="540" s="5" customFormat="1" spans="1:208">
      <c r="A540" s="137"/>
      <c r="B540" s="123"/>
      <c r="C540" s="8"/>
      <c r="D540" s="3"/>
      <c r="E540" s="3"/>
      <c r="F540" s="3"/>
      <c r="G540" s="8"/>
      <c r="H540" s="3"/>
      <c r="I540" s="138"/>
      <c r="J540" s="3"/>
      <c r="K540" s="11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</row>
    <row r="541" s="5" customFormat="1" spans="1:208">
      <c r="A541" s="137"/>
      <c r="B541" s="123"/>
      <c r="C541" s="8"/>
      <c r="D541" s="3"/>
      <c r="E541" s="3"/>
      <c r="F541" s="3"/>
      <c r="G541" s="8"/>
      <c r="H541" s="3"/>
      <c r="I541" s="138"/>
      <c r="J541" s="3"/>
      <c r="K541" s="11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</row>
    <row r="542" s="5" customFormat="1" spans="1:208">
      <c r="A542" s="137"/>
      <c r="B542" s="123"/>
      <c r="C542" s="8"/>
      <c r="D542" s="3"/>
      <c r="E542" s="3"/>
      <c r="F542" s="3"/>
      <c r="G542" s="8"/>
      <c r="H542" s="3"/>
      <c r="I542" s="138"/>
      <c r="J542" s="3"/>
      <c r="K542" s="11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</row>
    <row r="543" s="5" customFormat="1" spans="1:208">
      <c r="A543" s="137"/>
      <c r="B543" s="123"/>
      <c r="C543" s="8"/>
      <c r="D543" s="3"/>
      <c r="E543" s="3"/>
      <c r="F543" s="3"/>
      <c r="G543" s="8"/>
      <c r="H543" s="3"/>
      <c r="I543" s="138"/>
      <c r="J543" s="3"/>
      <c r="K543" s="11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</row>
    <row r="544" s="5" customFormat="1" spans="1:208">
      <c r="A544" s="137"/>
      <c r="B544" s="123"/>
      <c r="C544" s="8"/>
      <c r="D544" s="3"/>
      <c r="E544" s="3"/>
      <c r="F544" s="3"/>
      <c r="G544" s="8"/>
      <c r="H544" s="3"/>
      <c r="I544" s="138"/>
      <c r="J544" s="3"/>
      <c r="K544" s="11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</row>
    <row r="545" s="5" customFormat="1" spans="1:208">
      <c r="A545" s="137"/>
      <c r="B545" s="123"/>
      <c r="C545" s="8"/>
      <c r="D545" s="3"/>
      <c r="E545" s="3"/>
      <c r="F545" s="3"/>
      <c r="G545" s="8"/>
      <c r="H545" s="3"/>
      <c r="I545" s="138"/>
      <c r="J545" s="3"/>
      <c r="K545" s="11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</row>
    <row r="546" s="5" customFormat="1" spans="1:208">
      <c r="A546" s="137"/>
      <c r="B546" s="123"/>
      <c r="C546" s="8"/>
      <c r="D546" s="3"/>
      <c r="E546" s="3"/>
      <c r="F546" s="3"/>
      <c r="G546" s="8"/>
      <c r="H546" s="3"/>
      <c r="I546" s="138"/>
      <c r="J546" s="3"/>
      <c r="K546" s="11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</row>
    <row r="547" s="5" customFormat="1" spans="1:208">
      <c r="A547" s="137"/>
      <c r="B547" s="123"/>
      <c r="C547" s="8"/>
      <c r="D547" s="3"/>
      <c r="E547" s="3"/>
      <c r="F547" s="3"/>
      <c r="G547" s="8"/>
      <c r="H547" s="3"/>
      <c r="I547" s="138"/>
      <c r="J547" s="3"/>
      <c r="K547" s="11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</row>
    <row r="548" s="5" customFormat="1" spans="1:208">
      <c r="A548" s="137"/>
      <c r="B548" s="123"/>
      <c r="C548" s="8"/>
      <c r="D548" s="3"/>
      <c r="E548" s="3"/>
      <c r="F548" s="3"/>
      <c r="G548" s="8"/>
      <c r="H548" s="3"/>
      <c r="I548" s="138"/>
      <c r="J548" s="3"/>
      <c r="K548" s="11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</row>
    <row r="549" s="5" customFormat="1" spans="1:208">
      <c r="A549" s="137"/>
      <c r="B549" s="123"/>
      <c r="C549" s="8"/>
      <c r="D549" s="3"/>
      <c r="E549" s="3"/>
      <c r="F549" s="3"/>
      <c r="G549" s="8"/>
      <c r="H549" s="3"/>
      <c r="I549" s="138"/>
      <c r="J549" s="3"/>
      <c r="K549" s="11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</row>
    <row r="550" s="5" customFormat="1" spans="1:208">
      <c r="A550" s="137"/>
      <c r="B550" s="123"/>
      <c r="C550" s="8"/>
      <c r="D550" s="3"/>
      <c r="E550" s="3"/>
      <c r="F550" s="3"/>
      <c r="G550" s="8"/>
      <c r="H550" s="3"/>
      <c r="I550" s="138"/>
      <c r="J550" s="3"/>
      <c r="K550" s="11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</row>
    <row r="551" s="5" customFormat="1" spans="1:208">
      <c r="A551" s="137"/>
      <c r="B551" s="123"/>
      <c r="C551" s="8"/>
      <c r="D551" s="3"/>
      <c r="E551" s="3"/>
      <c r="F551" s="3"/>
      <c r="G551" s="8"/>
      <c r="H551" s="3"/>
      <c r="I551" s="138"/>
      <c r="J551" s="3"/>
      <c r="K551" s="11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</row>
    <row r="552" s="5" customFormat="1" spans="1:208">
      <c r="A552" s="137"/>
      <c r="B552" s="123"/>
      <c r="C552" s="8"/>
      <c r="D552" s="3"/>
      <c r="E552" s="3"/>
      <c r="F552" s="3"/>
      <c r="G552" s="8"/>
      <c r="H552" s="3"/>
      <c r="I552" s="138"/>
      <c r="J552" s="3"/>
      <c r="K552" s="11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</row>
    <row r="553" s="5" customFormat="1" spans="1:208">
      <c r="A553" s="137"/>
      <c r="B553" s="123"/>
      <c r="C553" s="8"/>
      <c r="D553" s="3"/>
      <c r="E553" s="3"/>
      <c r="F553" s="3"/>
      <c r="G553" s="8"/>
      <c r="H553" s="3"/>
      <c r="I553" s="138"/>
      <c r="J553" s="3"/>
      <c r="K553" s="11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</row>
    <row r="554" s="5" customFormat="1" spans="1:208">
      <c r="A554" s="137"/>
      <c r="B554" s="123"/>
      <c r="C554" s="8"/>
      <c r="D554" s="3"/>
      <c r="E554" s="3"/>
      <c r="F554" s="3"/>
      <c r="G554" s="8"/>
      <c r="H554" s="3"/>
      <c r="I554" s="138"/>
      <c r="J554" s="3"/>
      <c r="K554" s="11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</row>
    <row r="555" s="5" customFormat="1" spans="1:208">
      <c r="A555" s="137"/>
      <c r="B555" s="123"/>
      <c r="C555" s="8"/>
      <c r="D555" s="3"/>
      <c r="E555" s="3"/>
      <c r="F555" s="3"/>
      <c r="G555" s="8"/>
      <c r="H555" s="3"/>
      <c r="I555" s="138"/>
      <c r="J555" s="3"/>
      <c r="K555" s="11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</row>
    <row r="556" s="5" customFormat="1" spans="1:208">
      <c r="A556" s="137"/>
      <c r="B556" s="123"/>
      <c r="C556" s="8"/>
      <c r="D556" s="3"/>
      <c r="E556" s="3"/>
      <c r="F556" s="3"/>
      <c r="G556" s="8"/>
      <c r="H556" s="3"/>
      <c r="I556" s="138"/>
      <c r="J556" s="3"/>
      <c r="K556" s="11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</row>
    <row r="557" s="5" customFormat="1" spans="1:208">
      <c r="A557" s="137"/>
      <c r="B557" s="123"/>
      <c r="C557" s="8"/>
      <c r="D557" s="3"/>
      <c r="E557" s="3"/>
      <c r="F557" s="3"/>
      <c r="G557" s="8"/>
      <c r="H557" s="3"/>
      <c r="I557" s="138"/>
      <c r="J557" s="3"/>
      <c r="K557" s="11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</row>
    <row r="558" s="5" customFormat="1" spans="1:208">
      <c r="A558" s="137"/>
      <c r="B558" s="123"/>
      <c r="C558" s="8"/>
      <c r="D558" s="3"/>
      <c r="E558" s="3"/>
      <c r="F558" s="3"/>
      <c r="G558" s="8"/>
      <c r="H558" s="3"/>
      <c r="I558" s="138"/>
      <c r="J558" s="3"/>
      <c r="K558" s="11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</row>
    <row r="559" s="5" customFormat="1" spans="1:208">
      <c r="A559" s="137"/>
      <c r="B559" s="123"/>
      <c r="C559" s="8"/>
      <c r="D559" s="3"/>
      <c r="E559" s="3"/>
      <c r="F559" s="3"/>
      <c r="G559" s="8"/>
      <c r="H559" s="3"/>
      <c r="I559" s="138"/>
      <c r="J559" s="3"/>
      <c r="K559" s="11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</row>
    <row r="560" s="5" customFormat="1" spans="1:208">
      <c r="A560" s="137"/>
      <c r="B560" s="123"/>
      <c r="C560" s="8"/>
      <c r="D560" s="3"/>
      <c r="E560" s="3"/>
      <c r="F560" s="3"/>
      <c r="G560" s="8"/>
      <c r="H560" s="3"/>
      <c r="I560" s="138"/>
      <c r="J560" s="3"/>
      <c r="K560" s="11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</row>
    <row r="561" s="5" customFormat="1" spans="1:208">
      <c r="A561" s="137"/>
      <c r="B561" s="123"/>
      <c r="C561" s="8"/>
      <c r="D561" s="3"/>
      <c r="E561" s="3"/>
      <c r="F561" s="3"/>
      <c r="G561" s="8"/>
      <c r="H561" s="3"/>
      <c r="I561" s="138"/>
      <c r="J561" s="3"/>
      <c r="K561" s="11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</row>
    <row r="562" s="5" customFormat="1" spans="1:208">
      <c r="A562" s="137"/>
      <c r="B562" s="123"/>
      <c r="C562" s="8"/>
      <c r="D562" s="3"/>
      <c r="E562" s="3"/>
      <c r="F562" s="3"/>
      <c r="G562" s="8"/>
      <c r="H562" s="3"/>
      <c r="I562" s="138"/>
      <c r="J562" s="3"/>
      <c r="K562" s="11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</row>
    <row r="563" s="5" customFormat="1" spans="1:208">
      <c r="A563" s="137"/>
      <c r="B563" s="123"/>
      <c r="C563" s="8"/>
      <c r="D563" s="3"/>
      <c r="E563" s="3"/>
      <c r="F563" s="3"/>
      <c r="G563" s="8"/>
      <c r="H563" s="3"/>
      <c r="I563" s="138"/>
      <c r="J563" s="3"/>
      <c r="K563" s="11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</row>
    <row r="564" s="5" customFormat="1" spans="1:208">
      <c r="A564" s="137"/>
      <c r="B564" s="123"/>
      <c r="C564" s="8"/>
      <c r="D564" s="3"/>
      <c r="E564" s="3"/>
      <c r="F564" s="3"/>
      <c r="G564" s="8"/>
      <c r="H564" s="3"/>
      <c r="I564" s="138"/>
      <c r="J564" s="3"/>
      <c r="K564" s="11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</row>
    <row r="565" s="5" customFormat="1" spans="1:208">
      <c r="A565" s="137"/>
      <c r="B565" s="123"/>
      <c r="C565" s="8"/>
      <c r="D565" s="3"/>
      <c r="E565" s="3"/>
      <c r="F565" s="3"/>
      <c r="G565" s="8"/>
      <c r="H565" s="3"/>
      <c r="I565" s="138"/>
      <c r="J565" s="3"/>
      <c r="K565" s="11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</row>
    <row r="566" s="5" customFormat="1" spans="1:208">
      <c r="A566" s="137"/>
      <c r="B566" s="123"/>
      <c r="C566" s="8"/>
      <c r="D566" s="3"/>
      <c r="E566" s="3"/>
      <c r="F566" s="3"/>
      <c r="G566" s="8"/>
      <c r="H566" s="3"/>
      <c r="I566" s="138"/>
      <c r="J566" s="3"/>
      <c r="K566" s="11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</row>
    <row r="567" s="5" customFormat="1" spans="1:208">
      <c r="A567" s="137"/>
      <c r="B567" s="123"/>
      <c r="C567" s="8"/>
      <c r="D567" s="3"/>
      <c r="E567" s="3"/>
      <c r="F567" s="3"/>
      <c r="G567" s="8"/>
      <c r="H567" s="3"/>
      <c r="I567" s="138"/>
      <c r="J567" s="3"/>
      <c r="K567" s="11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</row>
    <row r="568" s="5" customFormat="1" spans="1:208">
      <c r="A568" s="137"/>
      <c r="B568" s="123"/>
      <c r="C568" s="8"/>
      <c r="D568" s="3"/>
      <c r="E568" s="3"/>
      <c r="F568" s="3"/>
      <c r="G568" s="8"/>
      <c r="H568" s="3"/>
      <c r="I568" s="138"/>
      <c r="J568" s="3"/>
      <c r="K568" s="11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</row>
    <row r="569" s="5" customFormat="1" spans="1:208">
      <c r="A569" s="137"/>
      <c r="B569" s="123"/>
      <c r="C569" s="8"/>
      <c r="D569" s="3"/>
      <c r="E569" s="3"/>
      <c r="F569" s="3"/>
      <c r="G569" s="8"/>
      <c r="H569" s="3"/>
      <c r="I569" s="138"/>
      <c r="J569" s="3"/>
      <c r="K569" s="11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</row>
    <row r="570" s="5" customFormat="1" spans="1:208">
      <c r="A570" s="137"/>
      <c r="B570" s="123"/>
      <c r="C570" s="8"/>
      <c r="D570" s="3"/>
      <c r="E570" s="3"/>
      <c r="F570" s="3"/>
      <c r="G570" s="8"/>
      <c r="H570" s="3"/>
      <c r="I570" s="138"/>
      <c r="J570" s="3"/>
      <c r="K570" s="11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</row>
    <row r="571" s="5" customFormat="1" spans="1:208">
      <c r="A571" s="137"/>
      <c r="B571" s="123"/>
      <c r="C571" s="8"/>
      <c r="D571" s="3"/>
      <c r="E571" s="3"/>
      <c r="F571" s="3"/>
      <c r="G571" s="8"/>
      <c r="H571" s="3"/>
      <c r="I571" s="138"/>
      <c r="J571" s="3"/>
      <c r="K571" s="11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</row>
    <row r="572" s="5" customFormat="1" spans="1:208">
      <c r="A572" s="137"/>
      <c r="B572" s="123"/>
      <c r="C572" s="8"/>
      <c r="D572" s="3"/>
      <c r="E572" s="3"/>
      <c r="F572" s="3"/>
      <c r="G572" s="8"/>
      <c r="H572" s="3"/>
      <c r="I572" s="138"/>
      <c r="J572" s="3"/>
      <c r="K572" s="11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</row>
    <row r="573" s="5" customFormat="1" spans="1:208">
      <c r="A573" s="137"/>
      <c r="B573" s="123"/>
      <c r="C573" s="8"/>
      <c r="D573" s="3"/>
      <c r="E573" s="3"/>
      <c r="F573" s="3"/>
      <c r="G573" s="8"/>
      <c r="H573" s="3"/>
      <c r="I573" s="138"/>
      <c r="J573" s="3"/>
      <c r="K573" s="11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</row>
    <row r="574" s="5" customFormat="1" spans="1:208">
      <c r="A574" s="137"/>
      <c r="B574" s="123"/>
      <c r="C574" s="8"/>
      <c r="D574" s="3"/>
      <c r="E574" s="3"/>
      <c r="F574" s="3"/>
      <c r="G574" s="8"/>
      <c r="H574" s="3"/>
      <c r="I574" s="138"/>
      <c r="J574" s="3"/>
      <c r="K574" s="11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</row>
    <row r="575" s="5" customFormat="1" spans="1:208">
      <c r="A575" s="137"/>
      <c r="B575" s="123"/>
      <c r="C575" s="8"/>
      <c r="D575" s="3"/>
      <c r="E575" s="3"/>
      <c r="F575" s="3"/>
      <c r="G575" s="8"/>
      <c r="H575" s="3"/>
      <c r="I575" s="138"/>
      <c r="J575" s="3"/>
      <c r="K575" s="11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</row>
    <row r="576" s="5" customFormat="1" spans="1:208">
      <c r="A576" s="137"/>
      <c r="B576" s="123"/>
      <c r="C576" s="8"/>
      <c r="D576" s="3"/>
      <c r="E576" s="3"/>
      <c r="F576" s="3"/>
      <c r="G576" s="8"/>
      <c r="H576" s="3"/>
      <c r="I576" s="138"/>
      <c r="J576" s="3"/>
      <c r="K576" s="11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</row>
    <row r="577" s="5" customFormat="1" spans="1:208">
      <c r="A577" s="137"/>
      <c r="B577" s="123"/>
      <c r="C577" s="8"/>
      <c r="D577" s="3"/>
      <c r="E577" s="3"/>
      <c r="F577" s="3"/>
      <c r="G577" s="8"/>
      <c r="H577" s="3"/>
      <c r="I577" s="138"/>
      <c r="J577" s="3"/>
      <c r="K577" s="11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</row>
    <row r="578" s="5" customFormat="1" spans="1:208">
      <c r="A578" s="137"/>
      <c r="B578" s="123"/>
      <c r="C578" s="8"/>
      <c r="D578" s="3"/>
      <c r="E578" s="3"/>
      <c r="F578" s="3"/>
      <c r="G578" s="8"/>
      <c r="H578" s="3"/>
      <c r="I578" s="138"/>
      <c r="J578" s="3"/>
      <c r="K578" s="11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</row>
    <row r="579" s="5" customFormat="1" spans="1:208">
      <c r="A579" s="137"/>
      <c r="B579" s="123"/>
      <c r="C579" s="8"/>
      <c r="D579" s="3"/>
      <c r="E579" s="3"/>
      <c r="F579" s="3"/>
      <c r="G579" s="8"/>
      <c r="H579" s="3"/>
      <c r="I579" s="138"/>
      <c r="J579" s="3"/>
      <c r="K579" s="11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</row>
    <row r="580" s="5" customFormat="1" spans="1:208">
      <c r="A580" s="137"/>
      <c r="B580" s="123"/>
      <c r="C580" s="8"/>
      <c r="D580" s="3"/>
      <c r="E580" s="3"/>
      <c r="F580" s="3"/>
      <c r="G580" s="8"/>
      <c r="H580" s="3"/>
      <c r="I580" s="138"/>
      <c r="J580" s="3"/>
      <c r="K580" s="11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</row>
    <row r="581" s="5" customFormat="1" spans="1:208">
      <c r="A581" s="137"/>
      <c r="B581" s="123"/>
      <c r="C581" s="8"/>
      <c r="D581" s="3"/>
      <c r="E581" s="3"/>
      <c r="F581" s="3"/>
      <c r="G581" s="8"/>
      <c r="H581" s="3"/>
      <c r="I581" s="138"/>
      <c r="J581" s="3"/>
      <c r="K581" s="11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</row>
    <row r="582" s="5" customFormat="1" spans="1:208">
      <c r="A582" s="137"/>
      <c r="B582" s="123"/>
      <c r="C582" s="8"/>
      <c r="D582" s="3"/>
      <c r="E582" s="3"/>
      <c r="F582" s="3"/>
      <c r="G582" s="8"/>
      <c r="H582" s="3"/>
      <c r="I582" s="138"/>
      <c r="J582" s="3"/>
      <c r="K582" s="11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</row>
    <row r="583" s="5" customFormat="1" spans="1:208">
      <c r="A583" s="137"/>
      <c r="B583" s="123"/>
      <c r="C583" s="8"/>
      <c r="D583" s="3"/>
      <c r="E583" s="3"/>
      <c r="F583" s="3"/>
      <c r="G583" s="8"/>
      <c r="H583" s="3"/>
      <c r="I583" s="138"/>
      <c r="J583" s="3"/>
      <c r="K583" s="11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</row>
    <row r="584" s="5" customFormat="1" spans="1:208">
      <c r="A584" s="137"/>
      <c r="B584" s="123"/>
      <c r="C584" s="8"/>
      <c r="D584" s="3"/>
      <c r="E584" s="3"/>
      <c r="F584" s="3"/>
      <c r="G584" s="8"/>
      <c r="H584" s="3"/>
      <c r="I584" s="138"/>
      <c r="J584" s="3"/>
      <c r="K584" s="11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</row>
    <row r="585" s="5" customFormat="1" spans="1:208">
      <c r="A585" s="137"/>
      <c r="B585" s="123"/>
      <c r="C585" s="8"/>
      <c r="D585" s="3"/>
      <c r="E585" s="3"/>
      <c r="F585" s="3"/>
      <c r="G585" s="8"/>
      <c r="H585" s="3"/>
      <c r="I585" s="138"/>
      <c r="J585" s="3"/>
      <c r="K585" s="11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</row>
    <row r="586" s="5" customFormat="1" spans="1:208">
      <c r="A586" s="137"/>
      <c r="B586" s="123"/>
      <c r="C586" s="8"/>
      <c r="D586" s="3"/>
      <c r="E586" s="3"/>
      <c r="F586" s="3"/>
      <c r="G586" s="8"/>
      <c r="H586" s="3"/>
      <c r="I586" s="138"/>
      <c r="J586" s="3"/>
      <c r="K586" s="11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</row>
    <row r="587" s="5" customFormat="1" spans="1:208">
      <c r="A587" s="137"/>
      <c r="B587" s="123"/>
      <c r="C587" s="8"/>
      <c r="D587" s="3"/>
      <c r="E587" s="3"/>
      <c r="F587" s="3"/>
      <c r="G587" s="8"/>
      <c r="H587" s="3"/>
      <c r="I587" s="138"/>
      <c r="J587" s="3"/>
      <c r="K587" s="11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</row>
    <row r="588" s="5" customFormat="1" spans="1:208">
      <c r="A588" s="137"/>
      <c r="B588" s="123"/>
      <c r="C588" s="8"/>
      <c r="D588" s="3"/>
      <c r="E588" s="3"/>
      <c r="F588" s="3"/>
      <c r="G588" s="8"/>
      <c r="H588" s="3"/>
      <c r="I588" s="138"/>
      <c r="J588" s="3"/>
      <c r="K588" s="11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</row>
    <row r="589" s="5" customFormat="1" spans="1:208">
      <c r="A589" s="137"/>
      <c r="B589" s="123"/>
      <c r="C589" s="8"/>
      <c r="D589" s="3"/>
      <c r="E589" s="3"/>
      <c r="F589" s="3"/>
      <c r="G589" s="8"/>
      <c r="H589" s="3"/>
      <c r="I589" s="138"/>
      <c r="J589" s="3"/>
      <c r="K589" s="11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</row>
    <row r="590" s="5" customFormat="1" spans="1:208">
      <c r="A590" s="137"/>
      <c r="B590" s="123"/>
      <c r="C590" s="8"/>
      <c r="D590" s="3"/>
      <c r="E590" s="3"/>
      <c r="F590" s="3"/>
      <c r="G590" s="8"/>
      <c r="H590" s="3"/>
      <c r="I590" s="138"/>
      <c r="J590" s="3"/>
      <c r="K590" s="11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</row>
    <row r="591" s="5" customFormat="1" spans="1:208">
      <c r="A591" s="137"/>
      <c r="B591" s="123"/>
      <c r="C591" s="8"/>
      <c r="D591" s="3"/>
      <c r="E591" s="3"/>
      <c r="F591" s="3"/>
      <c r="G591" s="8"/>
      <c r="H591" s="3"/>
      <c r="I591" s="138"/>
      <c r="J591" s="3"/>
      <c r="K591" s="11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</row>
    <row r="592" s="5" customFormat="1" spans="1:208">
      <c r="A592" s="137"/>
      <c r="B592" s="123"/>
      <c r="C592" s="8"/>
      <c r="D592" s="3"/>
      <c r="E592" s="3"/>
      <c r="F592" s="3"/>
      <c r="G592" s="8"/>
      <c r="H592" s="3"/>
      <c r="I592" s="138"/>
      <c r="J592" s="3"/>
      <c r="K592" s="11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</row>
    <row r="593" s="5" customFormat="1" spans="1:208">
      <c r="A593" s="137"/>
      <c r="B593" s="123"/>
      <c r="C593" s="8"/>
      <c r="D593" s="3"/>
      <c r="E593" s="3"/>
      <c r="F593" s="3"/>
      <c r="G593" s="8"/>
      <c r="H593" s="3"/>
      <c r="I593" s="138"/>
      <c r="J593" s="3"/>
      <c r="K593" s="11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</row>
    <row r="594" s="5" customFormat="1" spans="1:208">
      <c r="A594" s="137"/>
      <c r="B594" s="123"/>
      <c r="C594" s="8"/>
      <c r="D594" s="3"/>
      <c r="E594" s="3"/>
      <c r="F594" s="3"/>
      <c r="G594" s="8"/>
      <c r="H594" s="3"/>
      <c r="I594" s="138"/>
      <c r="J594" s="3"/>
      <c r="K594" s="11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</row>
    <row r="595" s="5" customFormat="1" spans="1:208">
      <c r="A595" s="137"/>
      <c r="B595" s="123"/>
      <c r="C595" s="8"/>
      <c r="D595" s="3"/>
      <c r="E595" s="3"/>
      <c r="F595" s="3"/>
      <c r="G595" s="8"/>
      <c r="H595" s="3"/>
      <c r="I595" s="138"/>
      <c r="J595" s="3"/>
      <c r="K595" s="11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</row>
    <row r="596" s="5" customFormat="1" spans="1:208">
      <c r="A596" s="137"/>
      <c r="B596" s="123"/>
      <c r="C596" s="8"/>
      <c r="D596" s="3"/>
      <c r="E596" s="3"/>
      <c r="F596" s="3"/>
      <c r="G596" s="8"/>
      <c r="H596" s="3"/>
      <c r="I596" s="138"/>
      <c r="J596" s="3"/>
      <c r="K596" s="11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</row>
    <row r="597" s="5" customFormat="1" spans="1:208">
      <c r="A597" s="137"/>
      <c r="B597" s="123"/>
      <c r="C597" s="8"/>
      <c r="D597" s="3"/>
      <c r="E597" s="3"/>
      <c r="F597" s="3"/>
      <c r="G597" s="8"/>
      <c r="H597" s="3"/>
      <c r="I597" s="138"/>
      <c r="J597" s="3"/>
      <c r="K597" s="11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</row>
    <row r="598" s="5" customFormat="1" spans="1:208">
      <c r="A598" s="137"/>
      <c r="B598" s="123"/>
      <c r="C598" s="8"/>
      <c r="D598" s="3"/>
      <c r="E598" s="3"/>
      <c r="F598" s="3"/>
      <c r="G598" s="8"/>
      <c r="H598" s="3"/>
      <c r="I598" s="138"/>
      <c r="J598" s="3"/>
      <c r="K598" s="11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</row>
    <row r="599" s="5" customFormat="1" spans="1:208">
      <c r="A599" s="137"/>
      <c r="B599" s="123"/>
      <c r="C599" s="8"/>
      <c r="D599" s="3"/>
      <c r="E599" s="3"/>
      <c r="F599" s="3"/>
      <c r="G599" s="8"/>
      <c r="H599" s="3"/>
      <c r="I599" s="138"/>
      <c r="J599" s="3"/>
      <c r="K599" s="11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</row>
    <row r="600" s="5" customFormat="1" spans="1:208">
      <c r="A600" s="137"/>
      <c r="B600" s="123"/>
      <c r="C600" s="8"/>
      <c r="D600" s="3"/>
      <c r="E600" s="3"/>
      <c r="F600" s="3"/>
      <c r="G600" s="8"/>
      <c r="H600" s="3"/>
      <c r="I600" s="138"/>
      <c r="J600" s="3"/>
      <c r="K600" s="11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</row>
    <row r="601" s="5" customFormat="1" spans="1:208">
      <c r="A601" s="137"/>
      <c r="B601" s="123"/>
      <c r="C601" s="8"/>
      <c r="D601" s="3"/>
      <c r="E601" s="3"/>
      <c r="F601" s="3"/>
      <c r="G601" s="8"/>
      <c r="H601" s="3"/>
      <c r="I601" s="138"/>
      <c r="J601" s="3"/>
      <c r="K601" s="11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</row>
    <row r="602" s="5" customFormat="1" spans="1:208">
      <c r="A602" s="137"/>
      <c r="B602" s="123"/>
      <c r="C602" s="8"/>
      <c r="D602" s="3"/>
      <c r="E602" s="3"/>
      <c r="F602" s="3"/>
      <c r="G602" s="8"/>
      <c r="H602" s="3"/>
      <c r="I602" s="138"/>
      <c r="J602" s="3"/>
      <c r="K602" s="11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</row>
    <row r="603" s="5" customFormat="1" spans="1:208">
      <c r="A603" s="137"/>
      <c r="B603" s="123"/>
      <c r="C603" s="8"/>
      <c r="D603" s="3"/>
      <c r="E603" s="3"/>
      <c r="F603" s="3"/>
      <c r="G603" s="8"/>
      <c r="H603" s="3"/>
      <c r="I603" s="138"/>
      <c r="J603" s="3"/>
      <c r="K603" s="11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</row>
    <row r="604" s="5" customFormat="1" spans="1:208">
      <c r="A604" s="137"/>
      <c r="B604" s="123"/>
      <c r="C604" s="8"/>
      <c r="D604" s="3"/>
      <c r="E604" s="3"/>
      <c r="F604" s="3"/>
      <c r="G604" s="8"/>
      <c r="H604" s="3"/>
      <c r="I604" s="138"/>
      <c r="J604" s="3"/>
      <c r="K604" s="11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</row>
    <row r="605" s="5" customFormat="1" spans="1:208">
      <c r="A605" s="137"/>
      <c r="B605" s="123"/>
      <c r="C605" s="8"/>
      <c r="D605" s="3"/>
      <c r="E605" s="3"/>
      <c r="F605" s="3"/>
      <c r="G605" s="8"/>
      <c r="H605" s="3"/>
      <c r="I605" s="138"/>
      <c r="J605" s="3"/>
      <c r="K605" s="11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</row>
    <row r="606" s="5" customFormat="1" spans="1:208">
      <c r="A606" s="137"/>
      <c r="B606" s="123"/>
      <c r="C606" s="8"/>
      <c r="D606" s="3"/>
      <c r="E606" s="3"/>
      <c r="F606" s="3"/>
      <c r="G606" s="8"/>
      <c r="H606" s="3"/>
      <c r="I606" s="138"/>
      <c r="J606" s="3"/>
      <c r="K606" s="11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</row>
    <row r="607" s="5" customFormat="1" spans="1:208">
      <c r="A607" s="137"/>
      <c r="B607" s="123"/>
      <c r="C607" s="8"/>
      <c r="D607" s="3"/>
      <c r="E607" s="3"/>
      <c r="F607" s="3"/>
      <c r="G607" s="8"/>
      <c r="H607" s="3"/>
      <c r="I607" s="138"/>
      <c r="J607" s="3"/>
      <c r="K607" s="11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</row>
    <row r="608" s="5" customFormat="1" spans="1:208">
      <c r="A608" s="137"/>
      <c r="B608" s="123"/>
      <c r="C608" s="8"/>
      <c r="D608" s="3"/>
      <c r="E608" s="3"/>
      <c r="F608" s="3"/>
      <c r="G608" s="8"/>
      <c r="H608" s="3"/>
      <c r="I608" s="138"/>
      <c r="J608" s="3"/>
      <c r="K608" s="11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</row>
    <row r="609" s="5" customFormat="1" spans="1:208">
      <c r="A609" s="137"/>
      <c r="B609" s="123"/>
      <c r="C609" s="8"/>
      <c r="D609" s="3"/>
      <c r="E609" s="3"/>
      <c r="F609" s="3"/>
      <c r="G609" s="8"/>
      <c r="H609" s="3"/>
      <c r="I609" s="138"/>
      <c r="J609" s="3"/>
      <c r="K609" s="11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</row>
    <row r="610" s="5" customFormat="1" spans="1:208">
      <c r="A610" s="137"/>
      <c r="B610" s="123"/>
      <c r="C610" s="8"/>
      <c r="D610" s="3"/>
      <c r="E610" s="3"/>
      <c r="F610" s="3"/>
      <c r="G610" s="8"/>
      <c r="H610" s="3"/>
      <c r="I610" s="138"/>
      <c r="J610" s="3"/>
      <c r="K610" s="11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</row>
    <row r="611" s="5" customFormat="1" spans="1:208">
      <c r="A611" s="137"/>
      <c r="B611" s="123"/>
      <c r="C611" s="8"/>
      <c r="D611" s="3"/>
      <c r="E611" s="3"/>
      <c r="F611" s="3"/>
      <c r="G611" s="8"/>
      <c r="H611" s="3"/>
      <c r="I611" s="138"/>
      <c r="J611" s="3"/>
      <c r="K611" s="11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</row>
    <row r="612" s="5" customFormat="1" spans="1:208">
      <c r="A612" s="137"/>
      <c r="B612" s="123"/>
      <c r="C612" s="8"/>
      <c r="D612" s="3"/>
      <c r="E612" s="3"/>
      <c r="F612" s="3"/>
      <c r="G612" s="8"/>
      <c r="H612" s="3"/>
      <c r="I612" s="138"/>
      <c r="J612" s="3"/>
      <c r="K612" s="11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</row>
    <row r="613" s="5" customFormat="1" spans="1:208">
      <c r="A613" s="137"/>
      <c r="B613" s="123"/>
      <c r="C613" s="8"/>
      <c r="D613" s="3"/>
      <c r="E613" s="3"/>
      <c r="F613" s="3"/>
      <c r="G613" s="8"/>
      <c r="H613" s="3"/>
      <c r="I613" s="138"/>
      <c r="J613" s="3"/>
      <c r="K613" s="11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</row>
    <row r="614" s="5" customFormat="1" spans="1:208">
      <c r="A614" s="137"/>
      <c r="B614" s="123"/>
      <c r="C614" s="8"/>
      <c r="D614" s="3"/>
      <c r="E614" s="3"/>
      <c r="F614" s="3"/>
      <c r="G614" s="8"/>
      <c r="H614" s="3"/>
      <c r="I614" s="138"/>
      <c r="J614" s="3"/>
      <c r="K614" s="11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 s="12"/>
      <c r="DH614" s="12"/>
      <c r="DI614" s="12"/>
      <c r="DJ614" s="12"/>
      <c r="DK614" s="12"/>
      <c r="DL614" s="12"/>
      <c r="DM614" s="12"/>
      <c r="DN614" s="12"/>
      <c r="DO614" s="12"/>
      <c r="DP614" s="12"/>
      <c r="DQ614" s="12"/>
      <c r="DR614" s="12"/>
      <c r="DS614" s="12"/>
      <c r="DT614" s="12"/>
      <c r="DU614" s="12"/>
      <c r="DV614" s="12"/>
      <c r="DW614" s="12"/>
      <c r="DX614" s="12"/>
      <c r="DY614" s="12"/>
      <c r="DZ614" s="12"/>
      <c r="EA614" s="12"/>
      <c r="EB614" s="12"/>
      <c r="EC614" s="12"/>
      <c r="ED614" s="12"/>
      <c r="EE614" s="12"/>
      <c r="EF614" s="12"/>
      <c r="EG614" s="12"/>
      <c r="EH614" s="12"/>
      <c r="EI614" s="12"/>
      <c r="EJ614" s="12"/>
      <c r="EK614" s="12"/>
      <c r="EL614" s="12"/>
      <c r="EM614" s="12"/>
      <c r="EN614" s="12"/>
      <c r="EO614" s="12"/>
      <c r="EP614" s="12"/>
      <c r="EQ614" s="12"/>
      <c r="ER614" s="12"/>
      <c r="ES614" s="12"/>
      <c r="ET614" s="12"/>
      <c r="EU614" s="12"/>
      <c r="EV614" s="12"/>
      <c r="EW614" s="12"/>
      <c r="EX614" s="12"/>
      <c r="EY614" s="12"/>
      <c r="EZ614" s="12"/>
      <c r="FA614" s="12"/>
      <c r="FB614" s="12"/>
      <c r="FC614" s="12"/>
      <c r="FD614" s="12"/>
      <c r="FE614" s="12"/>
      <c r="FF614" s="12"/>
      <c r="FG614" s="12"/>
      <c r="FH614" s="12"/>
      <c r="FI614" s="12"/>
      <c r="FJ614" s="12"/>
      <c r="FK614" s="12"/>
      <c r="FL614" s="12"/>
      <c r="FM614" s="12"/>
      <c r="FN614" s="12"/>
      <c r="FO614" s="12"/>
      <c r="FP614" s="12"/>
      <c r="FQ614" s="12"/>
      <c r="FR614" s="12"/>
      <c r="FS614" s="12"/>
      <c r="FT614" s="12"/>
      <c r="FU614" s="12"/>
      <c r="FV614" s="12"/>
      <c r="FW614" s="12"/>
      <c r="FX614" s="12"/>
      <c r="FY614" s="12"/>
      <c r="FZ614" s="12"/>
      <c r="GA614" s="12"/>
      <c r="GB614" s="12"/>
      <c r="GC614" s="12"/>
      <c r="GD614" s="12"/>
      <c r="GE614" s="12"/>
      <c r="GF614" s="12"/>
      <c r="GG614" s="12"/>
      <c r="GH614" s="12"/>
      <c r="GI614" s="12"/>
      <c r="GJ614" s="12"/>
      <c r="GK614" s="12"/>
      <c r="GL614" s="12"/>
      <c r="GM614" s="12"/>
      <c r="GN614" s="12"/>
      <c r="GO614" s="12"/>
      <c r="GP614" s="12"/>
      <c r="GQ614" s="12"/>
      <c r="GR614" s="12"/>
      <c r="GS614" s="12"/>
      <c r="GT614" s="12"/>
      <c r="GU614" s="12"/>
      <c r="GV614" s="12"/>
      <c r="GW614" s="12"/>
      <c r="GX614" s="12"/>
      <c r="GY614" s="12"/>
      <c r="GZ614" s="12"/>
    </row>
    <row r="615" s="5" customFormat="1" spans="1:208">
      <c r="A615" s="137"/>
      <c r="B615" s="123"/>
      <c r="C615" s="8"/>
      <c r="D615" s="3"/>
      <c r="E615" s="3"/>
      <c r="F615" s="3"/>
      <c r="G615" s="8"/>
      <c r="H615" s="3"/>
      <c r="I615" s="138"/>
      <c r="J615" s="3"/>
      <c r="K615" s="11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 s="12"/>
      <c r="DH615" s="12"/>
      <c r="DI615" s="12"/>
      <c r="DJ615" s="12"/>
      <c r="DK615" s="12"/>
      <c r="DL615" s="12"/>
      <c r="DM615" s="12"/>
      <c r="DN615" s="12"/>
      <c r="DO615" s="12"/>
      <c r="DP615" s="12"/>
      <c r="DQ615" s="12"/>
      <c r="DR615" s="12"/>
      <c r="DS615" s="12"/>
      <c r="DT615" s="12"/>
      <c r="DU615" s="12"/>
      <c r="DV615" s="12"/>
      <c r="DW615" s="12"/>
      <c r="DX615" s="12"/>
      <c r="DY615" s="12"/>
      <c r="DZ615" s="12"/>
      <c r="EA615" s="12"/>
      <c r="EB615" s="12"/>
      <c r="EC615" s="12"/>
      <c r="ED615" s="12"/>
      <c r="EE615" s="12"/>
      <c r="EF615" s="12"/>
      <c r="EG615" s="12"/>
      <c r="EH615" s="12"/>
      <c r="EI615" s="12"/>
      <c r="EJ615" s="12"/>
      <c r="EK615" s="12"/>
      <c r="EL615" s="12"/>
      <c r="EM615" s="12"/>
      <c r="EN615" s="12"/>
      <c r="EO615" s="12"/>
      <c r="EP615" s="12"/>
      <c r="EQ615" s="12"/>
      <c r="ER615" s="12"/>
      <c r="ES615" s="12"/>
      <c r="ET615" s="12"/>
      <c r="EU615" s="12"/>
      <c r="EV615" s="12"/>
      <c r="EW615" s="12"/>
      <c r="EX615" s="12"/>
      <c r="EY615" s="12"/>
      <c r="EZ615" s="12"/>
      <c r="FA615" s="12"/>
      <c r="FB615" s="12"/>
      <c r="FC615" s="12"/>
      <c r="FD615" s="12"/>
      <c r="FE615" s="12"/>
      <c r="FF615" s="12"/>
      <c r="FG615" s="12"/>
      <c r="FH615" s="12"/>
      <c r="FI615" s="12"/>
      <c r="FJ615" s="12"/>
      <c r="FK615" s="12"/>
      <c r="FL615" s="12"/>
      <c r="FM615" s="12"/>
      <c r="FN615" s="12"/>
      <c r="FO615" s="12"/>
      <c r="FP615" s="12"/>
      <c r="FQ615" s="12"/>
      <c r="FR615" s="12"/>
      <c r="FS615" s="12"/>
      <c r="FT615" s="12"/>
      <c r="FU615" s="12"/>
      <c r="FV615" s="12"/>
      <c r="FW615" s="12"/>
      <c r="FX615" s="12"/>
      <c r="FY615" s="12"/>
      <c r="FZ615" s="12"/>
      <c r="GA615" s="12"/>
      <c r="GB615" s="12"/>
      <c r="GC615" s="12"/>
      <c r="GD615" s="12"/>
      <c r="GE615" s="12"/>
      <c r="GF615" s="12"/>
      <c r="GG615" s="12"/>
      <c r="GH615" s="12"/>
      <c r="GI615" s="12"/>
      <c r="GJ615" s="12"/>
      <c r="GK615" s="12"/>
      <c r="GL615" s="12"/>
      <c r="GM615" s="12"/>
      <c r="GN615" s="12"/>
      <c r="GO615" s="12"/>
      <c r="GP615" s="12"/>
      <c r="GQ615" s="12"/>
      <c r="GR615" s="12"/>
      <c r="GS615" s="12"/>
      <c r="GT615" s="12"/>
      <c r="GU615" s="12"/>
      <c r="GV615" s="12"/>
      <c r="GW615" s="12"/>
      <c r="GX615" s="12"/>
      <c r="GY615" s="12"/>
      <c r="GZ615" s="12"/>
    </row>
    <row r="616" s="5" customFormat="1" spans="1:208">
      <c r="A616" s="137"/>
      <c r="B616" s="123"/>
      <c r="C616" s="8"/>
      <c r="D616" s="3"/>
      <c r="E616" s="3"/>
      <c r="F616" s="3"/>
      <c r="G616" s="8"/>
      <c r="H616" s="3"/>
      <c r="I616" s="138"/>
      <c r="J616" s="3"/>
      <c r="K616" s="11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 s="12"/>
      <c r="DH616" s="12"/>
      <c r="DI616" s="12"/>
      <c r="DJ616" s="12"/>
      <c r="DK616" s="12"/>
      <c r="DL616" s="12"/>
      <c r="DM616" s="12"/>
      <c r="DN616" s="12"/>
      <c r="DO616" s="12"/>
      <c r="DP616" s="12"/>
      <c r="DQ616" s="12"/>
      <c r="DR616" s="12"/>
      <c r="DS616" s="12"/>
      <c r="DT616" s="12"/>
      <c r="DU616" s="12"/>
      <c r="DV616" s="12"/>
      <c r="DW616" s="12"/>
      <c r="DX616" s="12"/>
      <c r="DY616" s="12"/>
      <c r="DZ616" s="12"/>
      <c r="EA616" s="12"/>
      <c r="EB616" s="12"/>
      <c r="EC616" s="12"/>
      <c r="ED616" s="12"/>
      <c r="EE616" s="12"/>
      <c r="EF616" s="12"/>
      <c r="EG616" s="12"/>
      <c r="EH616" s="12"/>
      <c r="EI616" s="12"/>
      <c r="EJ616" s="12"/>
      <c r="EK616" s="12"/>
      <c r="EL616" s="12"/>
      <c r="EM616" s="12"/>
      <c r="EN616" s="12"/>
      <c r="EO616" s="12"/>
      <c r="EP616" s="12"/>
      <c r="EQ616" s="12"/>
      <c r="ER616" s="12"/>
      <c r="ES616" s="12"/>
      <c r="ET616" s="12"/>
      <c r="EU616" s="12"/>
      <c r="EV616" s="12"/>
      <c r="EW616" s="12"/>
      <c r="EX616" s="12"/>
      <c r="EY616" s="12"/>
      <c r="EZ616" s="12"/>
      <c r="FA616" s="12"/>
      <c r="FB616" s="12"/>
      <c r="FC616" s="12"/>
      <c r="FD616" s="12"/>
      <c r="FE616" s="12"/>
      <c r="FF616" s="12"/>
      <c r="FG616" s="12"/>
      <c r="FH616" s="12"/>
      <c r="FI616" s="12"/>
      <c r="FJ616" s="12"/>
      <c r="FK616" s="12"/>
      <c r="FL616" s="12"/>
      <c r="FM616" s="12"/>
      <c r="FN616" s="12"/>
      <c r="FO616" s="12"/>
      <c r="FP616" s="12"/>
      <c r="FQ616" s="12"/>
      <c r="FR616" s="12"/>
      <c r="FS616" s="12"/>
      <c r="FT616" s="12"/>
      <c r="FU616" s="12"/>
      <c r="FV616" s="12"/>
      <c r="FW616" s="12"/>
      <c r="FX616" s="12"/>
      <c r="FY616" s="12"/>
      <c r="FZ616" s="12"/>
      <c r="GA616" s="12"/>
      <c r="GB616" s="12"/>
      <c r="GC616" s="12"/>
      <c r="GD616" s="12"/>
      <c r="GE616" s="12"/>
      <c r="GF616" s="12"/>
      <c r="GG616" s="12"/>
      <c r="GH616" s="12"/>
      <c r="GI616" s="12"/>
      <c r="GJ616" s="12"/>
      <c r="GK616" s="12"/>
      <c r="GL616" s="12"/>
      <c r="GM616" s="12"/>
      <c r="GN616" s="12"/>
      <c r="GO616" s="12"/>
      <c r="GP616" s="12"/>
      <c r="GQ616" s="12"/>
      <c r="GR616" s="12"/>
      <c r="GS616" s="12"/>
      <c r="GT616" s="12"/>
      <c r="GU616" s="12"/>
      <c r="GV616" s="12"/>
      <c r="GW616" s="12"/>
      <c r="GX616" s="12"/>
      <c r="GY616" s="12"/>
      <c r="GZ616" s="12"/>
    </row>
    <row r="617" s="5" customFormat="1" spans="1:208">
      <c r="A617" s="137"/>
      <c r="B617" s="123"/>
      <c r="C617" s="8"/>
      <c r="D617" s="3"/>
      <c r="E617" s="3"/>
      <c r="F617" s="3"/>
      <c r="G617" s="8"/>
      <c r="H617" s="3"/>
      <c r="I617" s="138"/>
      <c r="J617" s="3"/>
      <c r="K617" s="11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 s="12"/>
      <c r="DH617" s="12"/>
      <c r="DI617" s="12"/>
      <c r="DJ617" s="12"/>
      <c r="DK617" s="12"/>
      <c r="DL617" s="12"/>
      <c r="DM617" s="12"/>
      <c r="DN617" s="12"/>
      <c r="DO617" s="12"/>
      <c r="DP617" s="12"/>
      <c r="DQ617" s="12"/>
      <c r="DR617" s="12"/>
      <c r="DS617" s="12"/>
      <c r="DT617" s="12"/>
      <c r="DU617" s="12"/>
      <c r="DV617" s="12"/>
      <c r="DW617" s="12"/>
      <c r="DX617" s="12"/>
      <c r="DY617" s="12"/>
      <c r="DZ617" s="12"/>
      <c r="EA617" s="12"/>
      <c r="EB617" s="12"/>
      <c r="EC617" s="12"/>
      <c r="ED617" s="12"/>
      <c r="EE617" s="12"/>
      <c r="EF617" s="12"/>
      <c r="EG617" s="12"/>
      <c r="EH617" s="12"/>
      <c r="EI617" s="12"/>
      <c r="EJ617" s="12"/>
      <c r="EK617" s="12"/>
      <c r="EL617" s="12"/>
      <c r="EM617" s="12"/>
      <c r="EN617" s="12"/>
      <c r="EO617" s="12"/>
      <c r="EP617" s="12"/>
      <c r="EQ617" s="12"/>
      <c r="ER617" s="12"/>
      <c r="ES617" s="12"/>
      <c r="ET617" s="12"/>
      <c r="EU617" s="12"/>
      <c r="EV617" s="12"/>
      <c r="EW617" s="12"/>
      <c r="EX617" s="12"/>
      <c r="EY617" s="12"/>
      <c r="EZ617" s="12"/>
      <c r="FA617" s="12"/>
      <c r="FB617" s="12"/>
      <c r="FC617" s="12"/>
      <c r="FD617" s="12"/>
      <c r="FE617" s="12"/>
      <c r="FF617" s="12"/>
      <c r="FG617" s="12"/>
      <c r="FH617" s="12"/>
      <c r="FI617" s="12"/>
      <c r="FJ617" s="12"/>
      <c r="FK617" s="12"/>
      <c r="FL617" s="12"/>
      <c r="FM617" s="12"/>
      <c r="FN617" s="12"/>
      <c r="FO617" s="12"/>
      <c r="FP617" s="12"/>
      <c r="FQ617" s="12"/>
      <c r="FR617" s="12"/>
      <c r="FS617" s="12"/>
      <c r="FT617" s="12"/>
      <c r="FU617" s="12"/>
      <c r="FV617" s="12"/>
      <c r="FW617" s="12"/>
      <c r="FX617" s="12"/>
      <c r="FY617" s="12"/>
      <c r="FZ617" s="12"/>
      <c r="GA617" s="12"/>
      <c r="GB617" s="12"/>
      <c r="GC617" s="12"/>
      <c r="GD617" s="12"/>
      <c r="GE617" s="12"/>
      <c r="GF617" s="12"/>
      <c r="GG617" s="12"/>
      <c r="GH617" s="12"/>
      <c r="GI617" s="12"/>
      <c r="GJ617" s="12"/>
      <c r="GK617" s="12"/>
      <c r="GL617" s="12"/>
      <c r="GM617" s="12"/>
      <c r="GN617" s="12"/>
      <c r="GO617" s="12"/>
      <c r="GP617" s="12"/>
      <c r="GQ617" s="12"/>
      <c r="GR617" s="12"/>
      <c r="GS617" s="12"/>
      <c r="GT617" s="12"/>
      <c r="GU617" s="12"/>
      <c r="GV617" s="12"/>
      <c r="GW617" s="12"/>
      <c r="GX617" s="12"/>
      <c r="GY617" s="12"/>
      <c r="GZ617" s="12"/>
    </row>
    <row r="618" s="5" customFormat="1" spans="1:208">
      <c r="A618" s="137"/>
      <c r="B618" s="123"/>
      <c r="C618" s="8"/>
      <c r="D618" s="3"/>
      <c r="E618" s="3"/>
      <c r="F618" s="3"/>
      <c r="G618" s="8"/>
      <c r="H618" s="3"/>
      <c r="I618" s="138"/>
      <c r="J618" s="3"/>
      <c r="K618" s="11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 s="12"/>
      <c r="DH618" s="12"/>
      <c r="DI618" s="12"/>
      <c r="DJ618" s="12"/>
      <c r="DK618" s="12"/>
      <c r="DL618" s="12"/>
      <c r="DM618" s="12"/>
      <c r="DN618" s="12"/>
      <c r="DO618" s="12"/>
      <c r="DP618" s="12"/>
      <c r="DQ618" s="12"/>
      <c r="DR618" s="12"/>
      <c r="DS618" s="12"/>
      <c r="DT618" s="12"/>
      <c r="DU618" s="12"/>
      <c r="DV618" s="12"/>
      <c r="DW618" s="12"/>
      <c r="DX618" s="12"/>
      <c r="DY618" s="12"/>
      <c r="DZ618" s="12"/>
      <c r="EA618" s="12"/>
      <c r="EB618" s="12"/>
      <c r="EC618" s="12"/>
      <c r="ED618" s="12"/>
      <c r="EE618" s="12"/>
      <c r="EF618" s="12"/>
      <c r="EG618" s="12"/>
      <c r="EH618" s="12"/>
      <c r="EI618" s="12"/>
      <c r="EJ618" s="12"/>
      <c r="EK618" s="12"/>
      <c r="EL618" s="12"/>
      <c r="EM618" s="12"/>
      <c r="EN618" s="12"/>
      <c r="EO618" s="12"/>
      <c r="EP618" s="12"/>
      <c r="EQ618" s="12"/>
      <c r="ER618" s="12"/>
      <c r="ES618" s="12"/>
      <c r="ET618" s="12"/>
      <c r="EU618" s="12"/>
      <c r="EV618" s="12"/>
      <c r="EW618" s="12"/>
      <c r="EX618" s="12"/>
      <c r="EY618" s="12"/>
      <c r="EZ618" s="12"/>
      <c r="FA618" s="12"/>
      <c r="FB618" s="12"/>
      <c r="FC618" s="12"/>
      <c r="FD618" s="12"/>
      <c r="FE618" s="12"/>
      <c r="FF618" s="12"/>
      <c r="FG618" s="12"/>
      <c r="FH618" s="12"/>
      <c r="FI618" s="12"/>
      <c r="FJ618" s="12"/>
      <c r="FK618" s="12"/>
      <c r="FL618" s="12"/>
      <c r="FM618" s="12"/>
      <c r="FN618" s="12"/>
      <c r="FO618" s="12"/>
      <c r="FP618" s="12"/>
      <c r="FQ618" s="12"/>
      <c r="FR618" s="12"/>
      <c r="FS618" s="12"/>
      <c r="FT618" s="12"/>
      <c r="FU618" s="12"/>
      <c r="FV618" s="12"/>
      <c r="FW618" s="12"/>
      <c r="FX618" s="12"/>
      <c r="FY618" s="12"/>
      <c r="FZ618" s="12"/>
      <c r="GA618" s="12"/>
      <c r="GB618" s="12"/>
      <c r="GC618" s="12"/>
      <c r="GD618" s="12"/>
      <c r="GE618" s="12"/>
      <c r="GF618" s="12"/>
      <c r="GG618" s="12"/>
      <c r="GH618" s="12"/>
      <c r="GI618" s="12"/>
      <c r="GJ618" s="12"/>
      <c r="GK618" s="12"/>
      <c r="GL618" s="12"/>
      <c r="GM618" s="12"/>
      <c r="GN618" s="12"/>
      <c r="GO618" s="12"/>
      <c r="GP618" s="12"/>
      <c r="GQ618" s="12"/>
      <c r="GR618" s="12"/>
      <c r="GS618" s="12"/>
      <c r="GT618" s="12"/>
      <c r="GU618" s="12"/>
      <c r="GV618" s="12"/>
      <c r="GW618" s="12"/>
      <c r="GX618" s="12"/>
      <c r="GY618" s="12"/>
      <c r="GZ618" s="12"/>
    </row>
    <row r="619" s="5" customFormat="1" spans="1:208">
      <c r="A619" s="137"/>
      <c r="B619" s="123"/>
      <c r="C619" s="8"/>
      <c r="D619" s="3"/>
      <c r="E619" s="3"/>
      <c r="F619" s="3"/>
      <c r="G619" s="8"/>
      <c r="H619" s="3"/>
      <c r="I619" s="138"/>
      <c r="J619" s="3"/>
      <c r="K619" s="11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 s="12"/>
      <c r="DH619" s="12"/>
      <c r="DI619" s="12"/>
      <c r="DJ619" s="12"/>
      <c r="DK619" s="12"/>
      <c r="DL619" s="12"/>
      <c r="DM619" s="12"/>
      <c r="DN619" s="12"/>
      <c r="DO619" s="12"/>
      <c r="DP619" s="12"/>
      <c r="DQ619" s="12"/>
      <c r="DR619" s="12"/>
      <c r="DS619" s="12"/>
      <c r="DT619" s="12"/>
      <c r="DU619" s="12"/>
      <c r="DV619" s="12"/>
      <c r="DW619" s="12"/>
      <c r="DX619" s="12"/>
      <c r="DY619" s="12"/>
      <c r="DZ619" s="12"/>
      <c r="EA619" s="12"/>
      <c r="EB619" s="12"/>
      <c r="EC619" s="12"/>
      <c r="ED619" s="12"/>
      <c r="EE619" s="12"/>
      <c r="EF619" s="12"/>
      <c r="EG619" s="12"/>
      <c r="EH619" s="12"/>
      <c r="EI619" s="12"/>
      <c r="EJ619" s="12"/>
      <c r="EK619" s="12"/>
      <c r="EL619" s="12"/>
      <c r="EM619" s="12"/>
      <c r="EN619" s="12"/>
      <c r="EO619" s="12"/>
      <c r="EP619" s="12"/>
      <c r="EQ619" s="12"/>
      <c r="ER619" s="12"/>
      <c r="ES619" s="12"/>
      <c r="ET619" s="12"/>
      <c r="EU619" s="12"/>
      <c r="EV619" s="12"/>
      <c r="EW619" s="12"/>
      <c r="EX619" s="12"/>
      <c r="EY619" s="12"/>
      <c r="EZ619" s="12"/>
      <c r="FA619" s="12"/>
      <c r="FB619" s="12"/>
      <c r="FC619" s="12"/>
      <c r="FD619" s="12"/>
      <c r="FE619" s="12"/>
      <c r="FF619" s="12"/>
      <c r="FG619" s="12"/>
      <c r="FH619" s="12"/>
      <c r="FI619" s="12"/>
      <c r="FJ619" s="12"/>
      <c r="FK619" s="12"/>
      <c r="FL619" s="12"/>
      <c r="FM619" s="12"/>
      <c r="FN619" s="12"/>
      <c r="FO619" s="12"/>
      <c r="FP619" s="12"/>
      <c r="FQ619" s="12"/>
      <c r="FR619" s="12"/>
      <c r="FS619" s="12"/>
      <c r="FT619" s="12"/>
      <c r="FU619" s="12"/>
      <c r="FV619" s="12"/>
      <c r="FW619" s="12"/>
      <c r="FX619" s="12"/>
      <c r="FY619" s="12"/>
      <c r="FZ619" s="12"/>
      <c r="GA619" s="12"/>
      <c r="GB619" s="12"/>
      <c r="GC619" s="12"/>
      <c r="GD619" s="12"/>
      <c r="GE619" s="12"/>
      <c r="GF619" s="12"/>
      <c r="GG619" s="12"/>
      <c r="GH619" s="12"/>
      <c r="GI619" s="12"/>
      <c r="GJ619" s="12"/>
      <c r="GK619" s="12"/>
      <c r="GL619" s="12"/>
      <c r="GM619" s="12"/>
      <c r="GN619" s="12"/>
      <c r="GO619" s="12"/>
      <c r="GP619" s="12"/>
      <c r="GQ619" s="12"/>
      <c r="GR619" s="12"/>
      <c r="GS619" s="12"/>
      <c r="GT619" s="12"/>
      <c r="GU619" s="12"/>
      <c r="GV619" s="12"/>
      <c r="GW619" s="12"/>
      <c r="GX619" s="12"/>
      <c r="GY619" s="12"/>
      <c r="GZ619" s="12"/>
    </row>
    <row r="620" s="5" customFormat="1" spans="1:208">
      <c r="A620" s="137"/>
      <c r="B620" s="123"/>
      <c r="C620" s="8"/>
      <c r="D620" s="3"/>
      <c r="E620" s="3"/>
      <c r="F620" s="3"/>
      <c r="G620" s="8"/>
      <c r="H620" s="3"/>
      <c r="I620" s="138"/>
      <c r="J620" s="3"/>
      <c r="K620" s="11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</row>
    <row r="621" s="5" customFormat="1" spans="1:208">
      <c r="A621" s="137"/>
      <c r="B621" s="123"/>
      <c r="C621" s="8"/>
      <c r="D621" s="3"/>
      <c r="E621" s="3"/>
      <c r="F621" s="3"/>
      <c r="G621" s="8"/>
      <c r="H621" s="3"/>
      <c r="I621" s="138"/>
      <c r="J621" s="3"/>
      <c r="K621" s="11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 s="12"/>
      <c r="DH621" s="12"/>
      <c r="DI621" s="12"/>
      <c r="DJ621" s="12"/>
      <c r="DK621" s="12"/>
      <c r="DL621" s="12"/>
      <c r="DM621" s="12"/>
      <c r="DN621" s="12"/>
      <c r="DO621" s="12"/>
      <c r="DP621" s="12"/>
      <c r="DQ621" s="12"/>
      <c r="DR621" s="12"/>
      <c r="DS621" s="12"/>
      <c r="DT621" s="12"/>
      <c r="DU621" s="12"/>
      <c r="DV621" s="12"/>
      <c r="DW621" s="12"/>
      <c r="DX621" s="12"/>
      <c r="DY621" s="12"/>
      <c r="DZ621" s="12"/>
      <c r="EA621" s="12"/>
      <c r="EB621" s="12"/>
      <c r="EC621" s="12"/>
      <c r="ED621" s="12"/>
      <c r="EE621" s="12"/>
      <c r="EF621" s="12"/>
      <c r="EG621" s="12"/>
      <c r="EH621" s="12"/>
      <c r="EI621" s="12"/>
      <c r="EJ621" s="12"/>
      <c r="EK621" s="12"/>
      <c r="EL621" s="12"/>
      <c r="EM621" s="12"/>
      <c r="EN621" s="12"/>
      <c r="EO621" s="12"/>
      <c r="EP621" s="12"/>
      <c r="EQ621" s="12"/>
      <c r="ER621" s="12"/>
      <c r="ES621" s="12"/>
      <c r="ET621" s="12"/>
      <c r="EU621" s="12"/>
      <c r="EV621" s="12"/>
      <c r="EW621" s="12"/>
      <c r="EX621" s="12"/>
      <c r="EY621" s="12"/>
      <c r="EZ621" s="12"/>
      <c r="FA621" s="12"/>
      <c r="FB621" s="12"/>
      <c r="FC621" s="12"/>
      <c r="FD621" s="12"/>
      <c r="FE621" s="12"/>
      <c r="FF621" s="12"/>
      <c r="FG621" s="12"/>
      <c r="FH621" s="12"/>
      <c r="FI621" s="12"/>
      <c r="FJ621" s="12"/>
      <c r="FK621" s="12"/>
      <c r="FL621" s="12"/>
      <c r="FM621" s="12"/>
      <c r="FN621" s="12"/>
      <c r="FO621" s="12"/>
      <c r="FP621" s="12"/>
      <c r="FQ621" s="12"/>
      <c r="FR621" s="12"/>
      <c r="FS621" s="12"/>
      <c r="FT621" s="12"/>
      <c r="FU621" s="12"/>
      <c r="FV621" s="12"/>
      <c r="FW621" s="12"/>
      <c r="FX621" s="12"/>
      <c r="FY621" s="12"/>
      <c r="FZ621" s="12"/>
      <c r="GA621" s="12"/>
      <c r="GB621" s="12"/>
      <c r="GC621" s="12"/>
      <c r="GD621" s="12"/>
      <c r="GE621" s="12"/>
      <c r="GF621" s="12"/>
      <c r="GG621" s="12"/>
      <c r="GH621" s="12"/>
      <c r="GI621" s="12"/>
      <c r="GJ621" s="12"/>
      <c r="GK621" s="12"/>
      <c r="GL621" s="12"/>
      <c r="GM621" s="12"/>
      <c r="GN621" s="12"/>
      <c r="GO621" s="12"/>
      <c r="GP621" s="12"/>
      <c r="GQ621" s="12"/>
      <c r="GR621" s="12"/>
      <c r="GS621" s="12"/>
      <c r="GT621" s="12"/>
      <c r="GU621" s="12"/>
      <c r="GV621" s="12"/>
      <c r="GW621" s="12"/>
      <c r="GX621" s="12"/>
      <c r="GY621" s="12"/>
      <c r="GZ621" s="12"/>
    </row>
    <row r="622" s="5" customFormat="1" spans="1:208">
      <c r="A622" s="137"/>
      <c r="B622" s="123"/>
      <c r="C622" s="8"/>
      <c r="D622" s="3"/>
      <c r="E622" s="3"/>
      <c r="F622" s="3"/>
      <c r="G622" s="8"/>
      <c r="H622" s="3"/>
      <c r="I622" s="138"/>
      <c r="J622" s="3"/>
      <c r="K622" s="11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 s="12"/>
      <c r="DH622" s="12"/>
      <c r="DI622" s="12"/>
      <c r="DJ622" s="12"/>
      <c r="DK622" s="12"/>
      <c r="DL622" s="12"/>
      <c r="DM622" s="12"/>
      <c r="DN622" s="12"/>
      <c r="DO622" s="12"/>
      <c r="DP622" s="12"/>
      <c r="DQ622" s="12"/>
      <c r="DR622" s="12"/>
      <c r="DS622" s="12"/>
      <c r="DT622" s="12"/>
      <c r="DU622" s="12"/>
      <c r="DV622" s="12"/>
      <c r="DW622" s="12"/>
      <c r="DX622" s="12"/>
      <c r="DY622" s="12"/>
      <c r="DZ622" s="12"/>
      <c r="EA622" s="12"/>
      <c r="EB622" s="12"/>
      <c r="EC622" s="12"/>
      <c r="ED622" s="12"/>
      <c r="EE622" s="12"/>
      <c r="EF622" s="12"/>
      <c r="EG622" s="12"/>
      <c r="EH622" s="12"/>
      <c r="EI622" s="12"/>
      <c r="EJ622" s="12"/>
      <c r="EK622" s="12"/>
      <c r="EL622" s="12"/>
      <c r="EM622" s="12"/>
      <c r="EN622" s="12"/>
      <c r="EO622" s="12"/>
      <c r="EP622" s="12"/>
      <c r="EQ622" s="12"/>
      <c r="ER622" s="12"/>
      <c r="ES622" s="12"/>
      <c r="ET622" s="12"/>
      <c r="EU622" s="12"/>
      <c r="EV622" s="12"/>
      <c r="EW622" s="12"/>
      <c r="EX622" s="12"/>
      <c r="EY622" s="12"/>
      <c r="EZ622" s="12"/>
      <c r="FA622" s="12"/>
      <c r="FB622" s="12"/>
      <c r="FC622" s="12"/>
      <c r="FD622" s="12"/>
      <c r="FE622" s="12"/>
      <c r="FF622" s="12"/>
      <c r="FG622" s="12"/>
      <c r="FH622" s="12"/>
      <c r="FI622" s="12"/>
      <c r="FJ622" s="12"/>
      <c r="FK622" s="12"/>
      <c r="FL622" s="12"/>
      <c r="FM622" s="12"/>
      <c r="FN622" s="12"/>
      <c r="FO622" s="12"/>
      <c r="FP622" s="12"/>
      <c r="FQ622" s="12"/>
      <c r="FR622" s="12"/>
      <c r="FS622" s="12"/>
      <c r="FT622" s="12"/>
      <c r="FU622" s="12"/>
      <c r="FV622" s="12"/>
      <c r="FW622" s="12"/>
      <c r="FX622" s="12"/>
      <c r="FY622" s="12"/>
      <c r="FZ622" s="12"/>
      <c r="GA622" s="12"/>
      <c r="GB622" s="12"/>
      <c r="GC622" s="12"/>
      <c r="GD622" s="12"/>
      <c r="GE622" s="12"/>
      <c r="GF622" s="12"/>
      <c r="GG622" s="12"/>
      <c r="GH622" s="12"/>
      <c r="GI622" s="12"/>
      <c r="GJ622" s="12"/>
      <c r="GK622" s="12"/>
      <c r="GL622" s="12"/>
      <c r="GM622" s="12"/>
      <c r="GN622" s="12"/>
      <c r="GO622" s="12"/>
      <c r="GP622" s="12"/>
      <c r="GQ622" s="12"/>
      <c r="GR622" s="12"/>
      <c r="GS622" s="12"/>
      <c r="GT622" s="12"/>
      <c r="GU622" s="12"/>
      <c r="GV622" s="12"/>
      <c r="GW622" s="12"/>
      <c r="GX622" s="12"/>
      <c r="GY622" s="12"/>
      <c r="GZ622" s="12"/>
    </row>
    <row r="623" s="5" customFormat="1" spans="1:208">
      <c r="A623" s="137"/>
      <c r="B623" s="123"/>
      <c r="C623" s="8"/>
      <c r="D623" s="3"/>
      <c r="E623" s="3"/>
      <c r="F623" s="3"/>
      <c r="G623" s="8"/>
      <c r="H623" s="3"/>
      <c r="I623" s="138"/>
      <c r="J623" s="3"/>
      <c r="K623" s="11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 s="12"/>
      <c r="DH623" s="12"/>
      <c r="DI623" s="12"/>
      <c r="DJ623" s="12"/>
      <c r="DK623" s="12"/>
      <c r="DL623" s="12"/>
      <c r="DM623" s="12"/>
      <c r="DN623" s="12"/>
      <c r="DO623" s="12"/>
      <c r="DP623" s="12"/>
      <c r="DQ623" s="12"/>
      <c r="DR623" s="12"/>
      <c r="DS623" s="12"/>
      <c r="DT623" s="12"/>
      <c r="DU623" s="12"/>
      <c r="DV623" s="12"/>
      <c r="DW623" s="12"/>
      <c r="DX623" s="12"/>
      <c r="DY623" s="12"/>
      <c r="DZ623" s="12"/>
      <c r="EA623" s="12"/>
      <c r="EB623" s="12"/>
      <c r="EC623" s="12"/>
      <c r="ED623" s="12"/>
      <c r="EE623" s="12"/>
      <c r="EF623" s="12"/>
      <c r="EG623" s="12"/>
      <c r="EH623" s="12"/>
      <c r="EI623" s="12"/>
      <c r="EJ623" s="12"/>
      <c r="EK623" s="12"/>
      <c r="EL623" s="12"/>
      <c r="EM623" s="12"/>
      <c r="EN623" s="12"/>
      <c r="EO623" s="12"/>
      <c r="EP623" s="12"/>
      <c r="EQ623" s="12"/>
      <c r="ER623" s="12"/>
      <c r="ES623" s="12"/>
      <c r="ET623" s="12"/>
      <c r="EU623" s="12"/>
      <c r="EV623" s="12"/>
      <c r="EW623" s="12"/>
      <c r="EX623" s="12"/>
      <c r="EY623" s="12"/>
      <c r="EZ623" s="12"/>
      <c r="FA623" s="12"/>
      <c r="FB623" s="12"/>
      <c r="FC623" s="12"/>
      <c r="FD623" s="12"/>
      <c r="FE623" s="12"/>
      <c r="FF623" s="12"/>
      <c r="FG623" s="12"/>
      <c r="FH623" s="12"/>
      <c r="FI623" s="12"/>
      <c r="FJ623" s="12"/>
      <c r="FK623" s="12"/>
      <c r="FL623" s="12"/>
      <c r="FM623" s="12"/>
      <c r="FN623" s="12"/>
      <c r="FO623" s="12"/>
      <c r="FP623" s="12"/>
      <c r="FQ623" s="12"/>
      <c r="FR623" s="12"/>
      <c r="FS623" s="12"/>
      <c r="FT623" s="12"/>
      <c r="FU623" s="12"/>
      <c r="FV623" s="12"/>
      <c r="FW623" s="12"/>
      <c r="FX623" s="12"/>
      <c r="FY623" s="12"/>
      <c r="FZ623" s="12"/>
      <c r="GA623" s="12"/>
      <c r="GB623" s="12"/>
      <c r="GC623" s="12"/>
      <c r="GD623" s="12"/>
      <c r="GE623" s="12"/>
      <c r="GF623" s="12"/>
      <c r="GG623" s="12"/>
      <c r="GH623" s="12"/>
      <c r="GI623" s="12"/>
      <c r="GJ623" s="12"/>
      <c r="GK623" s="12"/>
      <c r="GL623" s="12"/>
      <c r="GM623" s="12"/>
      <c r="GN623" s="12"/>
      <c r="GO623" s="12"/>
      <c r="GP623" s="12"/>
      <c r="GQ623" s="12"/>
      <c r="GR623" s="12"/>
      <c r="GS623" s="12"/>
      <c r="GT623" s="12"/>
      <c r="GU623" s="12"/>
      <c r="GV623" s="12"/>
      <c r="GW623" s="12"/>
      <c r="GX623" s="12"/>
      <c r="GY623" s="12"/>
      <c r="GZ623" s="12"/>
    </row>
    <row r="624" s="5" customFormat="1" spans="1:208">
      <c r="A624" s="137"/>
      <c r="B624" s="123"/>
      <c r="C624" s="8"/>
      <c r="D624" s="3"/>
      <c r="E624" s="3"/>
      <c r="F624" s="3"/>
      <c r="G624" s="8"/>
      <c r="H624" s="3"/>
      <c r="I624" s="138"/>
      <c r="J624" s="3"/>
      <c r="K624" s="11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 s="12"/>
      <c r="DH624" s="12"/>
      <c r="DI624" s="12"/>
      <c r="DJ624" s="12"/>
      <c r="DK624" s="12"/>
      <c r="DL624" s="12"/>
      <c r="DM624" s="12"/>
      <c r="DN624" s="12"/>
      <c r="DO624" s="12"/>
      <c r="DP624" s="12"/>
      <c r="DQ624" s="12"/>
      <c r="DR624" s="12"/>
      <c r="DS624" s="12"/>
      <c r="DT624" s="12"/>
      <c r="DU624" s="12"/>
      <c r="DV624" s="12"/>
      <c r="DW624" s="12"/>
      <c r="DX624" s="12"/>
      <c r="DY624" s="12"/>
      <c r="DZ624" s="12"/>
      <c r="EA624" s="12"/>
      <c r="EB624" s="12"/>
      <c r="EC624" s="12"/>
      <c r="ED624" s="12"/>
      <c r="EE624" s="12"/>
      <c r="EF624" s="12"/>
      <c r="EG624" s="12"/>
      <c r="EH624" s="12"/>
      <c r="EI624" s="12"/>
      <c r="EJ624" s="12"/>
      <c r="EK624" s="12"/>
      <c r="EL624" s="12"/>
      <c r="EM624" s="12"/>
      <c r="EN624" s="12"/>
      <c r="EO624" s="12"/>
      <c r="EP624" s="12"/>
      <c r="EQ624" s="12"/>
      <c r="ER624" s="12"/>
      <c r="ES624" s="12"/>
      <c r="ET624" s="12"/>
      <c r="EU624" s="12"/>
      <c r="EV624" s="12"/>
      <c r="EW624" s="12"/>
      <c r="EX624" s="12"/>
      <c r="EY624" s="12"/>
      <c r="EZ624" s="12"/>
      <c r="FA624" s="12"/>
      <c r="FB624" s="12"/>
      <c r="FC624" s="12"/>
      <c r="FD624" s="12"/>
      <c r="FE624" s="12"/>
      <c r="FF624" s="12"/>
      <c r="FG624" s="12"/>
      <c r="FH624" s="12"/>
      <c r="FI624" s="12"/>
      <c r="FJ624" s="12"/>
      <c r="FK624" s="12"/>
      <c r="FL624" s="12"/>
      <c r="FM624" s="12"/>
      <c r="FN624" s="12"/>
      <c r="FO624" s="12"/>
      <c r="FP624" s="12"/>
      <c r="FQ624" s="12"/>
      <c r="FR624" s="12"/>
      <c r="FS624" s="12"/>
      <c r="FT624" s="12"/>
      <c r="FU624" s="12"/>
      <c r="FV624" s="12"/>
      <c r="FW624" s="12"/>
      <c r="FX624" s="12"/>
      <c r="FY624" s="12"/>
      <c r="FZ624" s="12"/>
      <c r="GA624" s="12"/>
      <c r="GB624" s="12"/>
      <c r="GC624" s="12"/>
      <c r="GD624" s="12"/>
      <c r="GE624" s="12"/>
      <c r="GF624" s="12"/>
      <c r="GG624" s="12"/>
      <c r="GH624" s="12"/>
      <c r="GI624" s="12"/>
      <c r="GJ624" s="12"/>
      <c r="GK624" s="12"/>
      <c r="GL624" s="12"/>
      <c r="GM624" s="12"/>
      <c r="GN624" s="12"/>
      <c r="GO624" s="12"/>
      <c r="GP624" s="12"/>
      <c r="GQ624" s="12"/>
      <c r="GR624" s="12"/>
      <c r="GS624" s="12"/>
      <c r="GT624" s="12"/>
      <c r="GU624" s="12"/>
      <c r="GV624" s="12"/>
      <c r="GW624" s="12"/>
      <c r="GX624" s="12"/>
      <c r="GY624" s="12"/>
      <c r="GZ624" s="12"/>
    </row>
    <row r="625" s="5" customFormat="1" spans="1:208">
      <c r="A625" s="137"/>
      <c r="B625" s="123"/>
      <c r="C625" s="8"/>
      <c r="D625" s="3"/>
      <c r="E625" s="3"/>
      <c r="F625" s="3"/>
      <c r="G625" s="8"/>
      <c r="H625" s="3"/>
      <c r="I625" s="138"/>
      <c r="J625" s="3"/>
      <c r="K625" s="11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 s="12"/>
      <c r="DH625" s="12"/>
      <c r="DI625" s="12"/>
      <c r="DJ625" s="12"/>
      <c r="DK625" s="12"/>
      <c r="DL625" s="12"/>
      <c r="DM625" s="12"/>
      <c r="DN625" s="12"/>
      <c r="DO625" s="12"/>
      <c r="DP625" s="12"/>
      <c r="DQ625" s="12"/>
      <c r="DR625" s="12"/>
      <c r="DS625" s="12"/>
      <c r="DT625" s="12"/>
      <c r="DU625" s="12"/>
      <c r="DV625" s="12"/>
      <c r="DW625" s="12"/>
      <c r="DX625" s="12"/>
      <c r="DY625" s="12"/>
      <c r="DZ625" s="12"/>
      <c r="EA625" s="12"/>
      <c r="EB625" s="12"/>
      <c r="EC625" s="12"/>
      <c r="ED625" s="12"/>
      <c r="EE625" s="12"/>
      <c r="EF625" s="12"/>
      <c r="EG625" s="12"/>
      <c r="EH625" s="12"/>
      <c r="EI625" s="12"/>
      <c r="EJ625" s="12"/>
      <c r="EK625" s="12"/>
      <c r="EL625" s="12"/>
      <c r="EM625" s="12"/>
      <c r="EN625" s="12"/>
      <c r="EO625" s="12"/>
      <c r="EP625" s="12"/>
      <c r="EQ625" s="12"/>
      <c r="ER625" s="12"/>
      <c r="ES625" s="12"/>
      <c r="ET625" s="12"/>
      <c r="EU625" s="12"/>
      <c r="EV625" s="12"/>
      <c r="EW625" s="12"/>
      <c r="EX625" s="12"/>
      <c r="EY625" s="12"/>
      <c r="EZ625" s="12"/>
      <c r="FA625" s="12"/>
      <c r="FB625" s="12"/>
      <c r="FC625" s="12"/>
      <c r="FD625" s="12"/>
      <c r="FE625" s="12"/>
      <c r="FF625" s="12"/>
      <c r="FG625" s="12"/>
      <c r="FH625" s="12"/>
      <c r="FI625" s="12"/>
      <c r="FJ625" s="12"/>
      <c r="FK625" s="12"/>
      <c r="FL625" s="12"/>
      <c r="FM625" s="12"/>
      <c r="FN625" s="12"/>
      <c r="FO625" s="12"/>
      <c r="FP625" s="12"/>
      <c r="FQ625" s="12"/>
      <c r="FR625" s="12"/>
      <c r="FS625" s="12"/>
      <c r="FT625" s="12"/>
      <c r="FU625" s="12"/>
      <c r="FV625" s="12"/>
      <c r="FW625" s="12"/>
      <c r="FX625" s="12"/>
      <c r="FY625" s="12"/>
      <c r="FZ625" s="12"/>
      <c r="GA625" s="12"/>
      <c r="GB625" s="12"/>
      <c r="GC625" s="12"/>
      <c r="GD625" s="12"/>
      <c r="GE625" s="12"/>
      <c r="GF625" s="12"/>
      <c r="GG625" s="12"/>
      <c r="GH625" s="12"/>
      <c r="GI625" s="12"/>
      <c r="GJ625" s="12"/>
      <c r="GK625" s="12"/>
      <c r="GL625" s="12"/>
      <c r="GM625" s="12"/>
      <c r="GN625" s="12"/>
      <c r="GO625" s="12"/>
      <c r="GP625" s="12"/>
      <c r="GQ625" s="12"/>
      <c r="GR625" s="12"/>
      <c r="GS625" s="12"/>
      <c r="GT625" s="12"/>
      <c r="GU625" s="12"/>
      <c r="GV625" s="12"/>
      <c r="GW625" s="12"/>
      <c r="GX625" s="12"/>
      <c r="GY625" s="12"/>
      <c r="GZ625" s="12"/>
    </row>
    <row r="626" s="5" customFormat="1" spans="1:208">
      <c r="A626" s="137"/>
      <c r="B626" s="123"/>
      <c r="C626" s="8"/>
      <c r="D626" s="3"/>
      <c r="E626" s="3"/>
      <c r="F626" s="3"/>
      <c r="G626" s="8"/>
      <c r="H626" s="3"/>
      <c r="I626" s="138"/>
      <c r="J626" s="3"/>
      <c r="K626" s="11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 s="12"/>
      <c r="DH626" s="12"/>
      <c r="DI626" s="12"/>
      <c r="DJ626" s="12"/>
      <c r="DK626" s="12"/>
      <c r="DL626" s="12"/>
      <c r="DM626" s="12"/>
      <c r="DN626" s="12"/>
      <c r="DO626" s="12"/>
      <c r="DP626" s="12"/>
      <c r="DQ626" s="12"/>
      <c r="DR626" s="12"/>
      <c r="DS626" s="12"/>
      <c r="DT626" s="12"/>
      <c r="DU626" s="12"/>
      <c r="DV626" s="12"/>
      <c r="DW626" s="12"/>
      <c r="DX626" s="12"/>
      <c r="DY626" s="12"/>
      <c r="DZ626" s="12"/>
      <c r="EA626" s="12"/>
      <c r="EB626" s="12"/>
      <c r="EC626" s="12"/>
      <c r="ED626" s="12"/>
      <c r="EE626" s="12"/>
      <c r="EF626" s="12"/>
      <c r="EG626" s="12"/>
      <c r="EH626" s="12"/>
      <c r="EI626" s="12"/>
      <c r="EJ626" s="12"/>
      <c r="EK626" s="12"/>
      <c r="EL626" s="12"/>
      <c r="EM626" s="12"/>
      <c r="EN626" s="12"/>
      <c r="EO626" s="12"/>
      <c r="EP626" s="12"/>
      <c r="EQ626" s="12"/>
      <c r="ER626" s="12"/>
      <c r="ES626" s="12"/>
      <c r="ET626" s="12"/>
      <c r="EU626" s="12"/>
      <c r="EV626" s="12"/>
      <c r="EW626" s="12"/>
      <c r="EX626" s="12"/>
      <c r="EY626" s="12"/>
      <c r="EZ626" s="12"/>
      <c r="FA626" s="12"/>
      <c r="FB626" s="12"/>
      <c r="FC626" s="12"/>
      <c r="FD626" s="12"/>
      <c r="FE626" s="12"/>
      <c r="FF626" s="12"/>
      <c r="FG626" s="12"/>
      <c r="FH626" s="12"/>
      <c r="FI626" s="12"/>
      <c r="FJ626" s="12"/>
      <c r="FK626" s="12"/>
      <c r="FL626" s="12"/>
      <c r="FM626" s="12"/>
      <c r="FN626" s="12"/>
      <c r="FO626" s="12"/>
      <c r="FP626" s="12"/>
      <c r="FQ626" s="12"/>
      <c r="FR626" s="12"/>
      <c r="FS626" s="12"/>
      <c r="FT626" s="12"/>
      <c r="FU626" s="12"/>
      <c r="FV626" s="12"/>
      <c r="FW626" s="12"/>
      <c r="FX626" s="12"/>
      <c r="FY626" s="12"/>
      <c r="FZ626" s="12"/>
      <c r="GA626" s="12"/>
      <c r="GB626" s="12"/>
      <c r="GC626" s="12"/>
      <c r="GD626" s="12"/>
      <c r="GE626" s="12"/>
      <c r="GF626" s="12"/>
      <c r="GG626" s="12"/>
      <c r="GH626" s="12"/>
      <c r="GI626" s="12"/>
      <c r="GJ626" s="12"/>
      <c r="GK626" s="12"/>
      <c r="GL626" s="12"/>
      <c r="GM626" s="12"/>
      <c r="GN626" s="12"/>
      <c r="GO626" s="12"/>
      <c r="GP626" s="12"/>
      <c r="GQ626" s="12"/>
      <c r="GR626" s="12"/>
      <c r="GS626" s="12"/>
      <c r="GT626" s="12"/>
      <c r="GU626" s="12"/>
      <c r="GV626" s="12"/>
      <c r="GW626" s="12"/>
      <c r="GX626" s="12"/>
      <c r="GY626" s="12"/>
      <c r="GZ626" s="12"/>
    </row>
    <row r="627" s="5" customFormat="1" spans="1:208">
      <c r="A627" s="137"/>
      <c r="B627" s="123"/>
      <c r="C627" s="8"/>
      <c r="D627" s="3"/>
      <c r="E627" s="3"/>
      <c r="F627" s="3"/>
      <c r="G627" s="8"/>
      <c r="H627" s="3"/>
      <c r="I627" s="138"/>
      <c r="J627" s="3"/>
      <c r="K627" s="11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 s="12"/>
      <c r="DH627" s="12"/>
      <c r="DI627" s="12"/>
      <c r="DJ627" s="12"/>
      <c r="DK627" s="12"/>
      <c r="DL627" s="12"/>
      <c r="DM627" s="12"/>
      <c r="DN627" s="12"/>
      <c r="DO627" s="12"/>
      <c r="DP627" s="12"/>
      <c r="DQ627" s="12"/>
      <c r="DR627" s="12"/>
      <c r="DS627" s="12"/>
      <c r="DT627" s="12"/>
      <c r="DU627" s="12"/>
      <c r="DV627" s="12"/>
      <c r="DW627" s="12"/>
      <c r="DX627" s="12"/>
      <c r="DY627" s="12"/>
      <c r="DZ627" s="12"/>
      <c r="EA627" s="12"/>
      <c r="EB627" s="12"/>
      <c r="EC627" s="12"/>
      <c r="ED627" s="12"/>
      <c r="EE627" s="12"/>
      <c r="EF627" s="12"/>
      <c r="EG627" s="12"/>
      <c r="EH627" s="12"/>
      <c r="EI627" s="12"/>
      <c r="EJ627" s="12"/>
      <c r="EK627" s="12"/>
      <c r="EL627" s="12"/>
      <c r="EM627" s="12"/>
      <c r="EN627" s="12"/>
      <c r="EO627" s="12"/>
      <c r="EP627" s="12"/>
      <c r="EQ627" s="12"/>
      <c r="ER627" s="12"/>
      <c r="ES627" s="12"/>
      <c r="ET627" s="12"/>
      <c r="EU627" s="12"/>
      <c r="EV627" s="12"/>
      <c r="EW627" s="12"/>
      <c r="EX627" s="12"/>
      <c r="EY627" s="12"/>
      <c r="EZ627" s="12"/>
      <c r="FA627" s="12"/>
      <c r="FB627" s="12"/>
      <c r="FC627" s="12"/>
      <c r="FD627" s="12"/>
      <c r="FE627" s="12"/>
      <c r="FF627" s="12"/>
      <c r="FG627" s="12"/>
      <c r="FH627" s="12"/>
      <c r="FI627" s="12"/>
      <c r="FJ627" s="12"/>
      <c r="FK627" s="12"/>
      <c r="FL627" s="12"/>
      <c r="FM627" s="12"/>
      <c r="FN627" s="12"/>
      <c r="FO627" s="12"/>
      <c r="FP627" s="12"/>
      <c r="FQ627" s="12"/>
      <c r="FR627" s="12"/>
      <c r="FS627" s="12"/>
      <c r="FT627" s="12"/>
      <c r="FU627" s="12"/>
      <c r="FV627" s="12"/>
      <c r="FW627" s="12"/>
      <c r="FX627" s="12"/>
      <c r="FY627" s="12"/>
      <c r="FZ627" s="12"/>
      <c r="GA627" s="12"/>
      <c r="GB627" s="12"/>
      <c r="GC627" s="12"/>
      <c r="GD627" s="12"/>
      <c r="GE627" s="12"/>
      <c r="GF627" s="12"/>
      <c r="GG627" s="12"/>
      <c r="GH627" s="12"/>
      <c r="GI627" s="12"/>
      <c r="GJ627" s="12"/>
      <c r="GK627" s="12"/>
      <c r="GL627" s="12"/>
      <c r="GM627" s="12"/>
      <c r="GN627" s="12"/>
      <c r="GO627" s="12"/>
      <c r="GP627" s="12"/>
      <c r="GQ627" s="12"/>
      <c r="GR627" s="12"/>
      <c r="GS627" s="12"/>
      <c r="GT627" s="12"/>
      <c r="GU627" s="12"/>
      <c r="GV627" s="12"/>
      <c r="GW627" s="12"/>
      <c r="GX627" s="12"/>
      <c r="GY627" s="12"/>
      <c r="GZ627" s="12"/>
    </row>
    <row r="628" s="5" customFormat="1" spans="1:208">
      <c r="A628" s="137"/>
      <c r="B628" s="123"/>
      <c r="C628" s="8"/>
      <c r="D628" s="3"/>
      <c r="E628" s="3"/>
      <c r="F628" s="3"/>
      <c r="G628" s="8"/>
      <c r="H628" s="3"/>
      <c r="I628" s="138"/>
      <c r="J628" s="3"/>
      <c r="K628" s="11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</row>
    <row r="629" s="5" customFormat="1" spans="1:208">
      <c r="A629" s="137"/>
      <c r="B629" s="123"/>
      <c r="C629" s="8"/>
      <c r="D629" s="3"/>
      <c r="E629" s="3"/>
      <c r="F629" s="3"/>
      <c r="G629" s="8"/>
      <c r="H629" s="3"/>
      <c r="I629" s="138"/>
      <c r="J629" s="3"/>
      <c r="K629" s="11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 s="12"/>
      <c r="DH629" s="12"/>
      <c r="DI629" s="12"/>
      <c r="DJ629" s="12"/>
      <c r="DK629" s="12"/>
      <c r="DL629" s="12"/>
      <c r="DM629" s="12"/>
      <c r="DN629" s="12"/>
      <c r="DO629" s="12"/>
      <c r="DP629" s="12"/>
      <c r="DQ629" s="12"/>
      <c r="DR629" s="12"/>
      <c r="DS629" s="12"/>
      <c r="DT629" s="12"/>
      <c r="DU629" s="12"/>
      <c r="DV629" s="12"/>
      <c r="DW629" s="12"/>
      <c r="DX629" s="12"/>
      <c r="DY629" s="12"/>
      <c r="DZ629" s="12"/>
      <c r="EA629" s="12"/>
      <c r="EB629" s="12"/>
      <c r="EC629" s="12"/>
      <c r="ED629" s="12"/>
      <c r="EE629" s="12"/>
      <c r="EF629" s="12"/>
      <c r="EG629" s="12"/>
      <c r="EH629" s="12"/>
      <c r="EI629" s="12"/>
      <c r="EJ629" s="12"/>
      <c r="EK629" s="12"/>
      <c r="EL629" s="12"/>
      <c r="EM629" s="12"/>
      <c r="EN629" s="12"/>
      <c r="EO629" s="12"/>
      <c r="EP629" s="12"/>
      <c r="EQ629" s="12"/>
      <c r="ER629" s="12"/>
      <c r="ES629" s="12"/>
      <c r="ET629" s="12"/>
      <c r="EU629" s="12"/>
      <c r="EV629" s="12"/>
      <c r="EW629" s="12"/>
      <c r="EX629" s="12"/>
      <c r="EY629" s="12"/>
      <c r="EZ629" s="12"/>
      <c r="FA629" s="12"/>
      <c r="FB629" s="12"/>
      <c r="FC629" s="12"/>
      <c r="FD629" s="12"/>
      <c r="FE629" s="12"/>
      <c r="FF629" s="12"/>
      <c r="FG629" s="12"/>
      <c r="FH629" s="12"/>
      <c r="FI629" s="12"/>
      <c r="FJ629" s="12"/>
      <c r="FK629" s="12"/>
      <c r="FL629" s="12"/>
      <c r="FM629" s="12"/>
      <c r="FN629" s="12"/>
      <c r="FO629" s="12"/>
      <c r="FP629" s="12"/>
      <c r="FQ629" s="12"/>
      <c r="FR629" s="12"/>
      <c r="FS629" s="12"/>
      <c r="FT629" s="12"/>
      <c r="FU629" s="12"/>
      <c r="FV629" s="12"/>
      <c r="FW629" s="12"/>
      <c r="FX629" s="12"/>
      <c r="FY629" s="12"/>
      <c r="FZ629" s="12"/>
      <c r="GA629" s="12"/>
      <c r="GB629" s="12"/>
      <c r="GC629" s="12"/>
      <c r="GD629" s="12"/>
      <c r="GE629" s="12"/>
      <c r="GF629" s="12"/>
      <c r="GG629" s="12"/>
      <c r="GH629" s="12"/>
      <c r="GI629" s="12"/>
      <c r="GJ629" s="12"/>
      <c r="GK629" s="12"/>
      <c r="GL629" s="12"/>
      <c r="GM629" s="12"/>
      <c r="GN629" s="12"/>
      <c r="GO629" s="12"/>
      <c r="GP629" s="12"/>
      <c r="GQ629" s="12"/>
      <c r="GR629" s="12"/>
      <c r="GS629" s="12"/>
      <c r="GT629" s="12"/>
      <c r="GU629" s="12"/>
      <c r="GV629" s="12"/>
      <c r="GW629" s="12"/>
      <c r="GX629" s="12"/>
      <c r="GY629" s="12"/>
      <c r="GZ629" s="12"/>
    </row>
    <row r="630" s="5" customFormat="1" spans="1:208">
      <c r="A630" s="137"/>
      <c r="B630" s="123"/>
      <c r="C630" s="8"/>
      <c r="D630" s="3"/>
      <c r="E630" s="3"/>
      <c r="F630" s="3"/>
      <c r="G630" s="8"/>
      <c r="H630" s="3"/>
      <c r="I630" s="138"/>
      <c r="J630" s="3"/>
      <c r="K630" s="11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 s="12"/>
      <c r="DH630" s="12"/>
      <c r="DI630" s="12"/>
      <c r="DJ630" s="12"/>
      <c r="DK630" s="12"/>
      <c r="DL630" s="12"/>
      <c r="DM630" s="12"/>
      <c r="DN630" s="12"/>
      <c r="DO630" s="12"/>
      <c r="DP630" s="12"/>
      <c r="DQ630" s="12"/>
      <c r="DR630" s="12"/>
      <c r="DS630" s="12"/>
      <c r="DT630" s="12"/>
      <c r="DU630" s="12"/>
      <c r="DV630" s="12"/>
      <c r="DW630" s="12"/>
      <c r="DX630" s="12"/>
      <c r="DY630" s="12"/>
      <c r="DZ630" s="12"/>
      <c r="EA630" s="12"/>
      <c r="EB630" s="12"/>
      <c r="EC630" s="12"/>
      <c r="ED630" s="12"/>
      <c r="EE630" s="12"/>
      <c r="EF630" s="12"/>
      <c r="EG630" s="12"/>
      <c r="EH630" s="12"/>
      <c r="EI630" s="12"/>
      <c r="EJ630" s="12"/>
      <c r="EK630" s="12"/>
      <c r="EL630" s="12"/>
      <c r="EM630" s="12"/>
      <c r="EN630" s="12"/>
      <c r="EO630" s="12"/>
      <c r="EP630" s="12"/>
      <c r="EQ630" s="12"/>
      <c r="ER630" s="12"/>
      <c r="ES630" s="12"/>
      <c r="ET630" s="12"/>
      <c r="EU630" s="12"/>
      <c r="EV630" s="12"/>
      <c r="EW630" s="12"/>
      <c r="EX630" s="12"/>
      <c r="EY630" s="12"/>
      <c r="EZ630" s="12"/>
      <c r="FA630" s="12"/>
      <c r="FB630" s="12"/>
      <c r="FC630" s="12"/>
      <c r="FD630" s="12"/>
      <c r="FE630" s="12"/>
      <c r="FF630" s="12"/>
      <c r="FG630" s="12"/>
      <c r="FH630" s="12"/>
      <c r="FI630" s="12"/>
      <c r="FJ630" s="12"/>
      <c r="FK630" s="12"/>
      <c r="FL630" s="12"/>
      <c r="FM630" s="12"/>
      <c r="FN630" s="12"/>
      <c r="FO630" s="12"/>
      <c r="FP630" s="12"/>
      <c r="FQ630" s="12"/>
      <c r="FR630" s="12"/>
      <c r="FS630" s="12"/>
      <c r="FT630" s="12"/>
      <c r="FU630" s="12"/>
      <c r="FV630" s="12"/>
      <c r="FW630" s="12"/>
      <c r="FX630" s="12"/>
      <c r="FY630" s="12"/>
      <c r="FZ630" s="12"/>
      <c r="GA630" s="12"/>
      <c r="GB630" s="12"/>
      <c r="GC630" s="12"/>
      <c r="GD630" s="12"/>
      <c r="GE630" s="12"/>
      <c r="GF630" s="12"/>
      <c r="GG630" s="12"/>
      <c r="GH630" s="12"/>
      <c r="GI630" s="12"/>
      <c r="GJ630" s="12"/>
      <c r="GK630" s="12"/>
      <c r="GL630" s="12"/>
      <c r="GM630" s="12"/>
      <c r="GN630" s="12"/>
      <c r="GO630" s="12"/>
      <c r="GP630" s="12"/>
      <c r="GQ630" s="12"/>
      <c r="GR630" s="12"/>
      <c r="GS630" s="12"/>
      <c r="GT630" s="12"/>
      <c r="GU630" s="12"/>
      <c r="GV630" s="12"/>
      <c r="GW630" s="12"/>
      <c r="GX630" s="12"/>
      <c r="GY630" s="12"/>
      <c r="GZ630" s="12"/>
    </row>
    <row r="631" s="5" customFormat="1" spans="1:208">
      <c r="A631" s="137"/>
      <c r="B631" s="123"/>
      <c r="C631" s="8"/>
      <c r="D631" s="3"/>
      <c r="E631" s="3"/>
      <c r="F631" s="3"/>
      <c r="G631" s="8"/>
      <c r="H631" s="3"/>
      <c r="I631" s="138"/>
      <c r="J631" s="3"/>
      <c r="K631" s="11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 s="12"/>
      <c r="DH631" s="12"/>
      <c r="DI631" s="12"/>
      <c r="DJ631" s="12"/>
      <c r="DK631" s="12"/>
      <c r="DL631" s="12"/>
      <c r="DM631" s="12"/>
      <c r="DN631" s="12"/>
      <c r="DO631" s="12"/>
      <c r="DP631" s="12"/>
      <c r="DQ631" s="12"/>
      <c r="DR631" s="12"/>
      <c r="DS631" s="12"/>
      <c r="DT631" s="12"/>
      <c r="DU631" s="12"/>
      <c r="DV631" s="12"/>
      <c r="DW631" s="12"/>
      <c r="DX631" s="12"/>
      <c r="DY631" s="12"/>
      <c r="DZ631" s="12"/>
      <c r="EA631" s="12"/>
      <c r="EB631" s="12"/>
      <c r="EC631" s="12"/>
      <c r="ED631" s="12"/>
      <c r="EE631" s="12"/>
      <c r="EF631" s="12"/>
      <c r="EG631" s="12"/>
      <c r="EH631" s="12"/>
      <c r="EI631" s="12"/>
      <c r="EJ631" s="12"/>
      <c r="EK631" s="12"/>
      <c r="EL631" s="12"/>
      <c r="EM631" s="12"/>
      <c r="EN631" s="12"/>
      <c r="EO631" s="12"/>
      <c r="EP631" s="12"/>
      <c r="EQ631" s="12"/>
      <c r="ER631" s="12"/>
      <c r="ES631" s="12"/>
      <c r="ET631" s="12"/>
      <c r="EU631" s="12"/>
      <c r="EV631" s="12"/>
      <c r="EW631" s="12"/>
      <c r="EX631" s="12"/>
      <c r="EY631" s="12"/>
      <c r="EZ631" s="12"/>
      <c r="FA631" s="12"/>
      <c r="FB631" s="12"/>
      <c r="FC631" s="12"/>
      <c r="FD631" s="12"/>
      <c r="FE631" s="12"/>
      <c r="FF631" s="12"/>
      <c r="FG631" s="12"/>
      <c r="FH631" s="12"/>
      <c r="FI631" s="12"/>
      <c r="FJ631" s="12"/>
      <c r="FK631" s="12"/>
      <c r="FL631" s="12"/>
      <c r="FM631" s="12"/>
      <c r="FN631" s="12"/>
      <c r="FO631" s="12"/>
      <c r="FP631" s="12"/>
      <c r="FQ631" s="12"/>
      <c r="FR631" s="12"/>
      <c r="FS631" s="12"/>
      <c r="FT631" s="12"/>
      <c r="FU631" s="12"/>
      <c r="FV631" s="12"/>
      <c r="FW631" s="12"/>
      <c r="FX631" s="12"/>
      <c r="FY631" s="12"/>
      <c r="FZ631" s="12"/>
      <c r="GA631" s="12"/>
      <c r="GB631" s="12"/>
      <c r="GC631" s="12"/>
      <c r="GD631" s="12"/>
      <c r="GE631" s="12"/>
      <c r="GF631" s="12"/>
      <c r="GG631" s="12"/>
      <c r="GH631" s="12"/>
      <c r="GI631" s="12"/>
      <c r="GJ631" s="12"/>
      <c r="GK631" s="12"/>
      <c r="GL631" s="12"/>
      <c r="GM631" s="12"/>
      <c r="GN631" s="12"/>
      <c r="GO631" s="12"/>
      <c r="GP631" s="12"/>
      <c r="GQ631" s="12"/>
      <c r="GR631" s="12"/>
      <c r="GS631" s="12"/>
      <c r="GT631" s="12"/>
      <c r="GU631" s="12"/>
      <c r="GV631" s="12"/>
      <c r="GW631" s="12"/>
      <c r="GX631" s="12"/>
      <c r="GY631" s="12"/>
      <c r="GZ631" s="12"/>
    </row>
    <row r="632" s="5" customFormat="1" spans="1:208">
      <c r="A632" s="137"/>
      <c r="B632" s="123"/>
      <c r="C632" s="8"/>
      <c r="D632" s="3"/>
      <c r="E632" s="3"/>
      <c r="F632" s="3"/>
      <c r="G632" s="8"/>
      <c r="H632" s="3"/>
      <c r="I632" s="138"/>
      <c r="J632" s="3"/>
      <c r="K632" s="11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 s="12"/>
      <c r="DH632" s="12"/>
      <c r="DI632" s="12"/>
      <c r="DJ632" s="12"/>
      <c r="DK632" s="12"/>
      <c r="DL632" s="12"/>
      <c r="DM632" s="12"/>
      <c r="DN632" s="12"/>
      <c r="DO632" s="12"/>
      <c r="DP632" s="12"/>
      <c r="DQ632" s="12"/>
      <c r="DR632" s="12"/>
      <c r="DS632" s="12"/>
      <c r="DT632" s="12"/>
      <c r="DU632" s="12"/>
      <c r="DV632" s="12"/>
      <c r="DW632" s="12"/>
      <c r="DX632" s="12"/>
      <c r="DY632" s="12"/>
      <c r="DZ632" s="12"/>
      <c r="EA632" s="12"/>
      <c r="EB632" s="12"/>
      <c r="EC632" s="12"/>
      <c r="ED632" s="12"/>
      <c r="EE632" s="12"/>
      <c r="EF632" s="12"/>
      <c r="EG632" s="12"/>
      <c r="EH632" s="12"/>
      <c r="EI632" s="12"/>
      <c r="EJ632" s="12"/>
      <c r="EK632" s="12"/>
      <c r="EL632" s="12"/>
      <c r="EM632" s="12"/>
      <c r="EN632" s="12"/>
      <c r="EO632" s="12"/>
      <c r="EP632" s="12"/>
      <c r="EQ632" s="12"/>
      <c r="ER632" s="12"/>
      <c r="ES632" s="12"/>
      <c r="ET632" s="12"/>
      <c r="EU632" s="12"/>
      <c r="EV632" s="12"/>
      <c r="EW632" s="12"/>
      <c r="EX632" s="12"/>
      <c r="EY632" s="12"/>
      <c r="EZ632" s="12"/>
      <c r="FA632" s="12"/>
      <c r="FB632" s="12"/>
      <c r="FC632" s="12"/>
      <c r="FD632" s="12"/>
      <c r="FE632" s="12"/>
      <c r="FF632" s="12"/>
      <c r="FG632" s="12"/>
      <c r="FH632" s="12"/>
      <c r="FI632" s="12"/>
      <c r="FJ632" s="12"/>
      <c r="FK632" s="12"/>
      <c r="FL632" s="12"/>
      <c r="FM632" s="12"/>
      <c r="FN632" s="12"/>
      <c r="FO632" s="12"/>
      <c r="FP632" s="12"/>
      <c r="FQ632" s="12"/>
      <c r="FR632" s="12"/>
      <c r="FS632" s="12"/>
      <c r="FT632" s="12"/>
      <c r="FU632" s="12"/>
      <c r="FV632" s="12"/>
      <c r="FW632" s="12"/>
      <c r="FX632" s="12"/>
      <c r="FY632" s="12"/>
      <c r="FZ632" s="12"/>
      <c r="GA632" s="12"/>
      <c r="GB632" s="12"/>
      <c r="GC632" s="12"/>
      <c r="GD632" s="12"/>
      <c r="GE632" s="12"/>
      <c r="GF632" s="12"/>
      <c r="GG632" s="12"/>
      <c r="GH632" s="12"/>
      <c r="GI632" s="12"/>
      <c r="GJ632" s="12"/>
      <c r="GK632" s="12"/>
      <c r="GL632" s="12"/>
      <c r="GM632" s="12"/>
      <c r="GN632" s="12"/>
      <c r="GO632" s="12"/>
      <c r="GP632" s="12"/>
      <c r="GQ632" s="12"/>
      <c r="GR632" s="12"/>
      <c r="GS632" s="12"/>
      <c r="GT632" s="12"/>
      <c r="GU632" s="12"/>
      <c r="GV632" s="12"/>
      <c r="GW632" s="12"/>
      <c r="GX632" s="12"/>
      <c r="GY632" s="12"/>
      <c r="GZ632" s="12"/>
    </row>
    <row r="633" s="5" customFormat="1" spans="1:208">
      <c r="A633" s="137"/>
      <c r="B633" s="123"/>
      <c r="C633" s="8"/>
      <c r="D633" s="3"/>
      <c r="E633" s="3"/>
      <c r="F633" s="3"/>
      <c r="G633" s="8"/>
      <c r="H633" s="3"/>
      <c r="I633" s="138"/>
      <c r="J633" s="3"/>
      <c r="K633" s="11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</row>
    <row r="634" s="5" customFormat="1" spans="1:208">
      <c r="A634" s="137"/>
      <c r="B634" s="123"/>
      <c r="C634" s="8"/>
      <c r="D634" s="3"/>
      <c r="E634" s="3"/>
      <c r="F634" s="3"/>
      <c r="G634" s="8"/>
      <c r="H634" s="3"/>
      <c r="I634" s="138"/>
      <c r="J634" s="3"/>
      <c r="K634" s="11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 s="12"/>
      <c r="DH634" s="12"/>
      <c r="DI634" s="12"/>
      <c r="DJ634" s="12"/>
      <c r="DK634" s="12"/>
      <c r="DL634" s="12"/>
      <c r="DM634" s="12"/>
      <c r="DN634" s="12"/>
      <c r="DO634" s="12"/>
      <c r="DP634" s="12"/>
      <c r="DQ634" s="12"/>
      <c r="DR634" s="12"/>
      <c r="DS634" s="12"/>
      <c r="DT634" s="12"/>
      <c r="DU634" s="12"/>
      <c r="DV634" s="12"/>
      <c r="DW634" s="12"/>
      <c r="DX634" s="12"/>
      <c r="DY634" s="12"/>
      <c r="DZ634" s="12"/>
      <c r="EA634" s="12"/>
      <c r="EB634" s="12"/>
      <c r="EC634" s="12"/>
      <c r="ED634" s="12"/>
      <c r="EE634" s="12"/>
      <c r="EF634" s="12"/>
      <c r="EG634" s="12"/>
      <c r="EH634" s="12"/>
      <c r="EI634" s="12"/>
      <c r="EJ634" s="12"/>
      <c r="EK634" s="12"/>
      <c r="EL634" s="12"/>
      <c r="EM634" s="12"/>
      <c r="EN634" s="12"/>
      <c r="EO634" s="12"/>
      <c r="EP634" s="12"/>
      <c r="EQ634" s="12"/>
      <c r="ER634" s="12"/>
      <c r="ES634" s="12"/>
      <c r="ET634" s="12"/>
      <c r="EU634" s="12"/>
      <c r="EV634" s="12"/>
      <c r="EW634" s="12"/>
      <c r="EX634" s="12"/>
      <c r="EY634" s="12"/>
      <c r="EZ634" s="12"/>
      <c r="FA634" s="12"/>
      <c r="FB634" s="12"/>
      <c r="FC634" s="12"/>
      <c r="FD634" s="12"/>
      <c r="FE634" s="12"/>
      <c r="FF634" s="12"/>
      <c r="FG634" s="12"/>
      <c r="FH634" s="12"/>
      <c r="FI634" s="12"/>
      <c r="FJ634" s="12"/>
      <c r="FK634" s="12"/>
      <c r="FL634" s="12"/>
      <c r="FM634" s="12"/>
      <c r="FN634" s="12"/>
      <c r="FO634" s="12"/>
      <c r="FP634" s="12"/>
      <c r="FQ634" s="12"/>
      <c r="FR634" s="12"/>
      <c r="FS634" s="12"/>
      <c r="FT634" s="12"/>
      <c r="FU634" s="12"/>
      <c r="FV634" s="12"/>
      <c r="FW634" s="12"/>
      <c r="FX634" s="12"/>
      <c r="FY634" s="12"/>
      <c r="FZ634" s="12"/>
      <c r="GA634" s="12"/>
      <c r="GB634" s="12"/>
      <c r="GC634" s="12"/>
      <c r="GD634" s="12"/>
      <c r="GE634" s="12"/>
      <c r="GF634" s="12"/>
      <c r="GG634" s="12"/>
      <c r="GH634" s="12"/>
      <c r="GI634" s="12"/>
      <c r="GJ634" s="12"/>
      <c r="GK634" s="12"/>
      <c r="GL634" s="12"/>
      <c r="GM634" s="12"/>
      <c r="GN634" s="12"/>
      <c r="GO634" s="12"/>
      <c r="GP634" s="12"/>
      <c r="GQ634" s="12"/>
      <c r="GR634" s="12"/>
      <c r="GS634" s="12"/>
      <c r="GT634" s="12"/>
      <c r="GU634" s="12"/>
      <c r="GV634" s="12"/>
      <c r="GW634" s="12"/>
      <c r="GX634" s="12"/>
      <c r="GY634" s="12"/>
      <c r="GZ634" s="12"/>
    </row>
    <row r="635" s="5" customFormat="1" spans="1:208">
      <c r="A635" s="137"/>
      <c r="B635" s="123"/>
      <c r="C635" s="8"/>
      <c r="D635" s="3"/>
      <c r="E635" s="3"/>
      <c r="F635" s="3"/>
      <c r="G635" s="8"/>
      <c r="H635" s="3"/>
      <c r="I635" s="138"/>
      <c r="J635" s="3"/>
      <c r="K635" s="11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 s="12"/>
      <c r="DH635" s="12"/>
      <c r="DI635" s="12"/>
      <c r="DJ635" s="12"/>
      <c r="DK635" s="12"/>
      <c r="DL635" s="12"/>
      <c r="DM635" s="12"/>
      <c r="DN635" s="12"/>
      <c r="DO635" s="12"/>
      <c r="DP635" s="12"/>
      <c r="DQ635" s="12"/>
      <c r="DR635" s="12"/>
      <c r="DS635" s="12"/>
      <c r="DT635" s="12"/>
      <c r="DU635" s="12"/>
      <c r="DV635" s="12"/>
      <c r="DW635" s="12"/>
      <c r="DX635" s="12"/>
      <c r="DY635" s="12"/>
      <c r="DZ635" s="12"/>
      <c r="EA635" s="12"/>
      <c r="EB635" s="12"/>
      <c r="EC635" s="12"/>
      <c r="ED635" s="12"/>
      <c r="EE635" s="12"/>
      <c r="EF635" s="12"/>
      <c r="EG635" s="12"/>
      <c r="EH635" s="12"/>
      <c r="EI635" s="12"/>
      <c r="EJ635" s="12"/>
      <c r="EK635" s="12"/>
      <c r="EL635" s="12"/>
      <c r="EM635" s="12"/>
      <c r="EN635" s="12"/>
      <c r="EO635" s="12"/>
      <c r="EP635" s="12"/>
      <c r="EQ635" s="12"/>
      <c r="ER635" s="12"/>
      <c r="ES635" s="12"/>
      <c r="ET635" s="12"/>
      <c r="EU635" s="12"/>
      <c r="EV635" s="12"/>
      <c r="EW635" s="12"/>
      <c r="EX635" s="12"/>
      <c r="EY635" s="12"/>
      <c r="EZ635" s="12"/>
      <c r="FA635" s="12"/>
      <c r="FB635" s="12"/>
      <c r="FC635" s="12"/>
      <c r="FD635" s="12"/>
      <c r="FE635" s="12"/>
      <c r="FF635" s="12"/>
      <c r="FG635" s="12"/>
      <c r="FH635" s="12"/>
      <c r="FI635" s="12"/>
      <c r="FJ635" s="12"/>
      <c r="FK635" s="12"/>
      <c r="FL635" s="12"/>
      <c r="FM635" s="12"/>
      <c r="FN635" s="12"/>
      <c r="FO635" s="12"/>
      <c r="FP635" s="12"/>
      <c r="FQ635" s="12"/>
      <c r="FR635" s="12"/>
      <c r="FS635" s="12"/>
      <c r="FT635" s="12"/>
      <c r="FU635" s="12"/>
      <c r="FV635" s="12"/>
      <c r="FW635" s="12"/>
      <c r="FX635" s="12"/>
      <c r="FY635" s="12"/>
      <c r="FZ635" s="12"/>
      <c r="GA635" s="12"/>
      <c r="GB635" s="12"/>
      <c r="GC635" s="12"/>
      <c r="GD635" s="12"/>
      <c r="GE635" s="12"/>
      <c r="GF635" s="12"/>
      <c r="GG635" s="12"/>
      <c r="GH635" s="12"/>
      <c r="GI635" s="12"/>
      <c r="GJ635" s="12"/>
      <c r="GK635" s="12"/>
      <c r="GL635" s="12"/>
      <c r="GM635" s="12"/>
      <c r="GN635" s="12"/>
      <c r="GO635" s="12"/>
      <c r="GP635" s="12"/>
      <c r="GQ635" s="12"/>
      <c r="GR635" s="12"/>
      <c r="GS635" s="12"/>
      <c r="GT635" s="12"/>
      <c r="GU635" s="12"/>
      <c r="GV635" s="12"/>
      <c r="GW635" s="12"/>
      <c r="GX635" s="12"/>
      <c r="GY635" s="12"/>
      <c r="GZ635" s="12"/>
    </row>
    <row r="636" s="5" customFormat="1" spans="1:208">
      <c r="A636" s="137"/>
      <c r="B636" s="123"/>
      <c r="C636" s="8"/>
      <c r="D636" s="3"/>
      <c r="E636" s="3"/>
      <c r="F636" s="3"/>
      <c r="G636" s="8"/>
      <c r="H636" s="3"/>
      <c r="I636" s="138"/>
      <c r="J636" s="3"/>
      <c r="K636" s="11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 s="12"/>
      <c r="DH636" s="12"/>
      <c r="DI636" s="12"/>
      <c r="DJ636" s="12"/>
      <c r="DK636" s="12"/>
      <c r="DL636" s="12"/>
      <c r="DM636" s="12"/>
      <c r="DN636" s="12"/>
      <c r="DO636" s="12"/>
      <c r="DP636" s="12"/>
      <c r="DQ636" s="12"/>
      <c r="DR636" s="12"/>
      <c r="DS636" s="12"/>
      <c r="DT636" s="12"/>
      <c r="DU636" s="12"/>
      <c r="DV636" s="12"/>
      <c r="DW636" s="12"/>
      <c r="DX636" s="12"/>
      <c r="DY636" s="12"/>
      <c r="DZ636" s="12"/>
      <c r="EA636" s="12"/>
      <c r="EB636" s="12"/>
      <c r="EC636" s="12"/>
      <c r="ED636" s="12"/>
      <c r="EE636" s="12"/>
      <c r="EF636" s="12"/>
      <c r="EG636" s="12"/>
      <c r="EH636" s="12"/>
      <c r="EI636" s="12"/>
      <c r="EJ636" s="12"/>
      <c r="EK636" s="12"/>
      <c r="EL636" s="12"/>
      <c r="EM636" s="12"/>
      <c r="EN636" s="12"/>
      <c r="EO636" s="12"/>
      <c r="EP636" s="12"/>
      <c r="EQ636" s="12"/>
      <c r="ER636" s="12"/>
      <c r="ES636" s="12"/>
      <c r="ET636" s="12"/>
      <c r="EU636" s="12"/>
      <c r="EV636" s="12"/>
      <c r="EW636" s="12"/>
      <c r="EX636" s="12"/>
      <c r="EY636" s="12"/>
      <c r="EZ636" s="12"/>
      <c r="FA636" s="12"/>
      <c r="FB636" s="12"/>
      <c r="FC636" s="12"/>
      <c r="FD636" s="12"/>
      <c r="FE636" s="12"/>
      <c r="FF636" s="12"/>
      <c r="FG636" s="12"/>
      <c r="FH636" s="12"/>
      <c r="FI636" s="12"/>
      <c r="FJ636" s="12"/>
      <c r="FK636" s="12"/>
      <c r="FL636" s="12"/>
      <c r="FM636" s="12"/>
      <c r="FN636" s="12"/>
      <c r="FO636" s="12"/>
      <c r="FP636" s="12"/>
      <c r="FQ636" s="12"/>
      <c r="FR636" s="12"/>
      <c r="FS636" s="12"/>
      <c r="FT636" s="12"/>
      <c r="FU636" s="12"/>
      <c r="FV636" s="12"/>
      <c r="FW636" s="12"/>
      <c r="FX636" s="12"/>
      <c r="FY636" s="12"/>
      <c r="FZ636" s="12"/>
      <c r="GA636" s="12"/>
      <c r="GB636" s="12"/>
      <c r="GC636" s="12"/>
      <c r="GD636" s="12"/>
      <c r="GE636" s="12"/>
      <c r="GF636" s="12"/>
      <c r="GG636" s="12"/>
      <c r="GH636" s="12"/>
      <c r="GI636" s="12"/>
      <c r="GJ636" s="12"/>
      <c r="GK636" s="12"/>
      <c r="GL636" s="12"/>
      <c r="GM636" s="12"/>
      <c r="GN636" s="12"/>
      <c r="GO636" s="12"/>
      <c r="GP636" s="12"/>
      <c r="GQ636" s="12"/>
      <c r="GR636" s="12"/>
      <c r="GS636" s="12"/>
      <c r="GT636" s="12"/>
      <c r="GU636" s="12"/>
      <c r="GV636" s="12"/>
      <c r="GW636" s="12"/>
      <c r="GX636" s="12"/>
      <c r="GY636" s="12"/>
      <c r="GZ636" s="12"/>
    </row>
    <row r="637" s="5" customFormat="1" spans="1:208">
      <c r="A637" s="137"/>
      <c r="B637" s="123"/>
      <c r="C637" s="8"/>
      <c r="D637" s="3"/>
      <c r="E637" s="3"/>
      <c r="F637" s="3"/>
      <c r="G637" s="8"/>
      <c r="H637" s="3"/>
      <c r="I637" s="138"/>
      <c r="J637" s="3"/>
      <c r="K637" s="11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 s="12"/>
      <c r="DH637" s="12"/>
      <c r="DI637" s="12"/>
      <c r="DJ637" s="12"/>
      <c r="DK637" s="12"/>
      <c r="DL637" s="12"/>
      <c r="DM637" s="12"/>
      <c r="DN637" s="12"/>
      <c r="DO637" s="12"/>
      <c r="DP637" s="12"/>
      <c r="DQ637" s="12"/>
      <c r="DR637" s="12"/>
      <c r="DS637" s="12"/>
      <c r="DT637" s="12"/>
      <c r="DU637" s="12"/>
      <c r="DV637" s="12"/>
      <c r="DW637" s="12"/>
      <c r="DX637" s="12"/>
      <c r="DY637" s="12"/>
      <c r="DZ637" s="12"/>
      <c r="EA637" s="12"/>
      <c r="EB637" s="12"/>
      <c r="EC637" s="12"/>
      <c r="ED637" s="12"/>
      <c r="EE637" s="12"/>
      <c r="EF637" s="12"/>
      <c r="EG637" s="12"/>
      <c r="EH637" s="12"/>
      <c r="EI637" s="12"/>
      <c r="EJ637" s="12"/>
      <c r="EK637" s="12"/>
      <c r="EL637" s="12"/>
      <c r="EM637" s="12"/>
      <c r="EN637" s="12"/>
      <c r="EO637" s="12"/>
      <c r="EP637" s="12"/>
      <c r="EQ637" s="12"/>
      <c r="ER637" s="12"/>
      <c r="ES637" s="12"/>
      <c r="ET637" s="12"/>
      <c r="EU637" s="12"/>
      <c r="EV637" s="12"/>
      <c r="EW637" s="12"/>
      <c r="EX637" s="12"/>
      <c r="EY637" s="12"/>
      <c r="EZ637" s="12"/>
      <c r="FA637" s="12"/>
      <c r="FB637" s="12"/>
      <c r="FC637" s="12"/>
      <c r="FD637" s="12"/>
      <c r="FE637" s="12"/>
      <c r="FF637" s="12"/>
      <c r="FG637" s="12"/>
      <c r="FH637" s="12"/>
      <c r="FI637" s="12"/>
      <c r="FJ637" s="12"/>
      <c r="FK637" s="12"/>
      <c r="FL637" s="12"/>
      <c r="FM637" s="12"/>
      <c r="FN637" s="12"/>
      <c r="FO637" s="12"/>
      <c r="FP637" s="12"/>
      <c r="FQ637" s="12"/>
      <c r="FR637" s="12"/>
      <c r="FS637" s="12"/>
      <c r="FT637" s="12"/>
      <c r="FU637" s="12"/>
      <c r="FV637" s="12"/>
      <c r="FW637" s="12"/>
      <c r="FX637" s="12"/>
      <c r="FY637" s="12"/>
      <c r="FZ637" s="12"/>
      <c r="GA637" s="12"/>
      <c r="GB637" s="12"/>
      <c r="GC637" s="12"/>
      <c r="GD637" s="12"/>
      <c r="GE637" s="12"/>
      <c r="GF637" s="12"/>
      <c r="GG637" s="12"/>
      <c r="GH637" s="12"/>
      <c r="GI637" s="12"/>
      <c r="GJ637" s="12"/>
      <c r="GK637" s="12"/>
      <c r="GL637" s="12"/>
      <c r="GM637" s="12"/>
      <c r="GN637" s="12"/>
      <c r="GO637" s="12"/>
      <c r="GP637" s="12"/>
      <c r="GQ637" s="12"/>
      <c r="GR637" s="12"/>
      <c r="GS637" s="12"/>
      <c r="GT637" s="12"/>
      <c r="GU637" s="12"/>
      <c r="GV637" s="12"/>
      <c r="GW637" s="12"/>
      <c r="GX637" s="12"/>
      <c r="GY637" s="12"/>
      <c r="GZ637" s="12"/>
    </row>
    <row r="638" s="5" customFormat="1" spans="1:208">
      <c r="A638" s="137"/>
      <c r="B638" s="123"/>
      <c r="C638" s="8"/>
      <c r="D638" s="3"/>
      <c r="E638" s="3"/>
      <c r="F638" s="3"/>
      <c r="G638" s="8"/>
      <c r="H638" s="3"/>
      <c r="I638" s="138"/>
      <c r="J638" s="3"/>
      <c r="K638" s="11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 s="12"/>
      <c r="DH638" s="12"/>
      <c r="DI638" s="12"/>
      <c r="DJ638" s="12"/>
      <c r="DK638" s="12"/>
      <c r="DL638" s="12"/>
      <c r="DM638" s="12"/>
      <c r="DN638" s="12"/>
      <c r="DO638" s="12"/>
      <c r="DP638" s="12"/>
      <c r="DQ638" s="12"/>
      <c r="DR638" s="12"/>
      <c r="DS638" s="12"/>
      <c r="DT638" s="12"/>
      <c r="DU638" s="12"/>
      <c r="DV638" s="12"/>
      <c r="DW638" s="12"/>
      <c r="DX638" s="12"/>
      <c r="DY638" s="12"/>
      <c r="DZ638" s="12"/>
      <c r="EA638" s="12"/>
      <c r="EB638" s="12"/>
      <c r="EC638" s="12"/>
      <c r="ED638" s="12"/>
      <c r="EE638" s="12"/>
      <c r="EF638" s="12"/>
      <c r="EG638" s="12"/>
      <c r="EH638" s="12"/>
      <c r="EI638" s="12"/>
      <c r="EJ638" s="12"/>
      <c r="EK638" s="12"/>
      <c r="EL638" s="12"/>
      <c r="EM638" s="12"/>
      <c r="EN638" s="12"/>
      <c r="EO638" s="12"/>
      <c r="EP638" s="12"/>
      <c r="EQ638" s="12"/>
      <c r="ER638" s="12"/>
      <c r="ES638" s="12"/>
      <c r="ET638" s="12"/>
      <c r="EU638" s="12"/>
      <c r="EV638" s="12"/>
      <c r="EW638" s="12"/>
      <c r="EX638" s="12"/>
      <c r="EY638" s="12"/>
      <c r="EZ638" s="12"/>
      <c r="FA638" s="12"/>
      <c r="FB638" s="12"/>
      <c r="FC638" s="12"/>
      <c r="FD638" s="12"/>
      <c r="FE638" s="12"/>
      <c r="FF638" s="12"/>
      <c r="FG638" s="12"/>
      <c r="FH638" s="12"/>
      <c r="FI638" s="12"/>
      <c r="FJ638" s="12"/>
      <c r="FK638" s="12"/>
      <c r="FL638" s="12"/>
      <c r="FM638" s="12"/>
      <c r="FN638" s="12"/>
      <c r="FO638" s="12"/>
      <c r="FP638" s="12"/>
      <c r="FQ638" s="12"/>
      <c r="FR638" s="12"/>
      <c r="FS638" s="12"/>
      <c r="FT638" s="12"/>
      <c r="FU638" s="12"/>
      <c r="FV638" s="12"/>
      <c r="FW638" s="12"/>
      <c r="FX638" s="12"/>
      <c r="FY638" s="12"/>
      <c r="FZ638" s="12"/>
      <c r="GA638" s="12"/>
      <c r="GB638" s="12"/>
      <c r="GC638" s="12"/>
      <c r="GD638" s="12"/>
      <c r="GE638" s="12"/>
      <c r="GF638" s="12"/>
      <c r="GG638" s="12"/>
      <c r="GH638" s="12"/>
      <c r="GI638" s="12"/>
      <c r="GJ638" s="12"/>
      <c r="GK638" s="12"/>
      <c r="GL638" s="12"/>
      <c r="GM638" s="12"/>
      <c r="GN638" s="12"/>
      <c r="GO638" s="12"/>
      <c r="GP638" s="12"/>
      <c r="GQ638" s="12"/>
      <c r="GR638" s="12"/>
      <c r="GS638" s="12"/>
      <c r="GT638" s="12"/>
      <c r="GU638" s="12"/>
      <c r="GV638" s="12"/>
      <c r="GW638" s="12"/>
      <c r="GX638" s="12"/>
      <c r="GY638" s="12"/>
      <c r="GZ638" s="12"/>
    </row>
    <row r="639" s="5" customFormat="1" spans="1:208">
      <c r="A639" s="137"/>
      <c r="B639" s="123"/>
      <c r="C639" s="8"/>
      <c r="D639" s="3"/>
      <c r="E639" s="3"/>
      <c r="F639" s="3"/>
      <c r="G639" s="8"/>
      <c r="H639" s="3"/>
      <c r="I639" s="138"/>
      <c r="J639" s="3"/>
      <c r="K639" s="11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 s="12"/>
      <c r="DH639" s="12"/>
      <c r="DI639" s="12"/>
      <c r="DJ639" s="12"/>
      <c r="DK639" s="12"/>
      <c r="DL639" s="12"/>
      <c r="DM639" s="12"/>
      <c r="DN639" s="12"/>
      <c r="DO639" s="12"/>
      <c r="DP639" s="12"/>
      <c r="DQ639" s="12"/>
      <c r="DR639" s="12"/>
      <c r="DS639" s="12"/>
      <c r="DT639" s="12"/>
      <c r="DU639" s="12"/>
      <c r="DV639" s="12"/>
      <c r="DW639" s="12"/>
      <c r="DX639" s="12"/>
      <c r="DY639" s="12"/>
      <c r="DZ639" s="12"/>
      <c r="EA639" s="12"/>
      <c r="EB639" s="12"/>
      <c r="EC639" s="12"/>
      <c r="ED639" s="12"/>
      <c r="EE639" s="12"/>
      <c r="EF639" s="12"/>
      <c r="EG639" s="12"/>
      <c r="EH639" s="12"/>
      <c r="EI639" s="12"/>
      <c r="EJ639" s="12"/>
      <c r="EK639" s="12"/>
      <c r="EL639" s="12"/>
      <c r="EM639" s="12"/>
      <c r="EN639" s="12"/>
      <c r="EO639" s="12"/>
      <c r="EP639" s="12"/>
      <c r="EQ639" s="12"/>
      <c r="ER639" s="12"/>
      <c r="ES639" s="12"/>
      <c r="ET639" s="12"/>
      <c r="EU639" s="12"/>
      <c r="EV639" s="12"/>
      <c r="EW639" s="12"/>
      <c r="EX639" s="12"/>
      <c r="EY639" s="12"/>
      <c r="EZ639" s="12"/>
      <c r="FA639" s="12"/>
      <c r="FB639" s="12"/>
      <c r="FC639" s="12"/>
      <c r="FD639" s="12"/>
      <c r="FE639" s="12"/>
      <c r="FF639" s="12"/>
      <c r="FG639" s="12"/>
      <c r="FH639" s="12"/>
      <c r="FI639" s="12"/>
      <c r="FJ639" s="12"/>
      <c r="FK639" s="12"/>
      <c r="FL639" s="12"/>
      <c r="FM639" s="12"/>
      <c r="FN639" s="12"/>
      <c r="FO639" s="12"/>
      <c r="FP639" s="12"/>
      <c r="FQ639" s="12"/>
      <c r="FR639" s="12"/>
      <c r="FS639" s="12"/>
      <c r="FT639" s="12"/>
      <c r="FU639" s="12"/>
      <c r="FV639" s="12"/>
      <c r="FW639" s="12"/>
      <c r="FX639" s="12"/>
      <c r="FY639" s="12"/>
      <c r="FZ639" s="12"/>
      <c r="GA639" s="12"/>
      <c r="GB639" s="12"/>
      <c r="GC639" s="12"/>
      <c r="GD639" s="12"/>
      <c r="GE639" s="12"/>
      <c r="GF639" s="12"/>
      <c r="GG639" s="12"/>
      <c r="GH639" s="12"/>
      <c r="GI639" s="12"/>
      <c r="GJ639" s="12"/>
      <c r="GK639" s="12"/>
      <c r="GL639" s="12"/>
      <c r="GM639" s="12"/>
      <c r="GN639" s="12"/>
      <c r="GO639" s="12"/>
      <c r="GP639" s="12"/>
      <c r="GQ639" s="12"/>
      <c r="GR639" s="12"/>
      <c r="GS639" s="12"/>
      <c r="GT639" s="12"/>
      <c r="GU639" s="12"/>
      <c r="GV639" s="12"/>
      <c r="GW639" s="12"/>
      <c r="GX639" s="12"/>
      <c r="GY639" s="12"/>
      <c r="GZ639" s="12"/>
    </row>
    <row r="640" s="5" customFormat="1" spans="1:208">
      <c r="A640" s="137"/>
      <c r="B640" s="123"/>
      <c r="C640" s="8"/>
      <c r="D640" s="3"/>
      <c r="E640" s="3"/>
      <c r="F640" s="3"/>
      <c r="G640" s="8"/>
      <c r="H640" s="3"/>
      <c r="I640" s="138"/>
      <c r="J640" s="3"/>
      <c r="K640" s="11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 s="12"/>
      <c r="DH640" s="12"/>
      <c r="DI640" s="12"/>
      <c r="DJ640" s="12"/>
      <c r="DK640" s="12"/>
      <c r="DL640" s="12"/>
      <c r="DM640" s="12"/>
      <c r="DN640" s="12"/>
      <c r="DO640" s="12"/>
      <c r="DP640" s="12"/>
      <c r="DQ640" s="12"/>
      <c r="DR640" s="12"/>
      <c r="DS640" s="12"/>
      <c r="DT640" s="12"/>
      <c r="DU640" s="12"/>
      <c r="DV640" s="12"/>
      <c r="DW640" s="12"/>
      <c r="DX640" s="12"/>
      <c r="DY640" s="12"/>
      <c r="DZ640" s="12"/>
      <c r="EA640" s="12"/>
      <c r="EB640" s="12"/>
      <c r="EC640" s="12"/>
      <c r="ED640" s="12"/>
      <c r="EE640" s="12"/>
      <c r="EF640" s="12"/>
      <c r="EG640" s="12"/>
      <c r="EH640" s="12"/>
      <c r="EI640" s="12"/>
      <c r="EJ640" s="12"/>
      <c r="EK640" s="12"/>
      <c r="EL640" s="12"/>
      <c r="EM640" s="12"/>
      <c r="EN640" s="12"/>
      <c r="EO640" s="12"/>
      <c r="EP640" s="12"/>
      <c r="EQ640" s="12"/>
      <c r="ER640" s="12"/>
      <c r="ES640" s="12"/>
      <c r="ET640" s="12"/>
      <c r="EU640" s="12"/>
      <c r="EV640" s="12"/>
      <c r="EW640" s="12"/>
      <c r="EX640" s="12"/>
      <c r="EY640" s="12"/>
      <c r="EZ640" s="12"/>
      <c r="FA640" s="12"/>
      <c r="FB640" s="12"/>
      <c r="FC640" s="12"/>
      <c r="FD640" s="12"/>
      <c r="FE640" s="12"/>
      <c r="FF640" s="12"/>
      <c r="FG640" s="12"/>
      <c r="FH640" s="12"/>
      <c r="FI640" s="12"/>
      <c r="FJ640" s="12"/>
      <c r="FK640" s="12"/>
      <c r="FL640" s="12"/>
      <c r="FM640" s="12"/>
      <c r="FN640" s="12"/>
      <c r="FO640" s="12"/>
      <c r="FP640" s="12"/>
      <c r="FQ640" s="12"/>
      <c r="FR640" s="12"/>
      <c r="FS640" s="12"/>
      <c r="FT640" s="12"/>
      <c r="FU640" s="12"/>
      <c r="FV640" s="12"/>
      <c r="FW640" s="12"/>
      <c r="FX640" s="12"/>
      <c r="FY640" s="12"/>
      <c r="FZ640" s="12"/>
      <c r="GA640" s="12"/>
      <c r="GB640" s="12"/>
      <c r="GC640" s="12"/>
      <c r="GD640" s="12"/>
      <c r="GE640" s="12"/>
      <c r="GF640" s="12"/>
      <c r="GG640" s="12"/>
      <c r="GH640" s="12"/>
      <c r="GI640" s="12"/>
      <c r="GJ640" s="12"/>
      <c r="GK640" s="12"/>
      <c r="GL640" s="12"/>
      <c r="GM640" s="12"/>
      <c r="GN640" s="12"/>
      <c r="GO640" s="12"/>
      <c r="GP640" s="12"/>
      <c r="GQ640" s="12"/>
      <c r="GR640" s="12"/>
      <c r="GS640" s="12"/>
      <c r="GT640" s="12"/>
      <c r="GU640" s="12"/>
      <c r="GV640" s="12"/>
      <c r="GW640" s="12"/>
      <c r="GX640" s="12"/>
      <c r="GY640" s="12"/>
      <c r="GZ640" s="12"/>
    </row>
    <row r="641" s="5" customFormat="1" spans="1:208">
      <c r="A641" s="137"/>
      <c r="B641" s="123"/>
      <c r="C641" s="8"/>
      <c r="D641" s="3"/>
      <c r="E641" s="3"/>
      <c r="F641" s="3"/>
      <c r="G641" s="8"/>
      <c r="H641" s="3"/>
      <c r="I641" s="138"/>
      <c r="J641" s="3"/>
      <c r="K641" s="11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 s="12"/>
      <c r="DH641" s="12"/>
      <c r="DI641" s="12"/>
      <c r="DJ641" s="12"/>
      <c r="DK641" s="12"/>
      <c r="DL641" s="12"/>
      <c r="DM641" s="12"/>
      <c r="DN641" s="12"/>
      <c r="DO641" s="12"/>
      <c r="DP641" s="12"/>
      <c r="DQ641" s="12"/>
      <c r="DR641" s="12"/>
      <c r="DS641" s="12"/>
      <c r="DT641" s="12"/>
      <c r="DU641" s="12"/>
      <c r="DV641" s="12"/>
      <c r="DW641" s="12"/>
      <c r="DX641" s="12"/>
      <c r="DY641" s="12"/>
      <c r="DZ641" s="12"/>
      <c r="EA641" s="12"/>
      <c r="EB641" s="12"/>
      <c r="EC641" s="12"/>
      <c r="ED641" s="12"/>
      <c r="EE641" s="12"/>
      <c r="EF641" s="12"/>
      <c r="EG641" s="12"/>
      <c r="EH641" s="12"/>
      <c r="EI641" s="12"/>
      <c r="EJ641" s="12"/>
      <c r="EK641" s="12"/>
      <c r="EL641" s="12"/>
      <c r="EM641" s="12"/>
      <c r="EN641" s="12"/>
      <c r="EO641" s="12"/>
      <c r="EP641" s="12"/>
      <c r="EQ641" s="12"/>
      <c r="ER641" s="12"/>
      <c r="ES641" s="12"/>
      <c r="ET641" s="12"/>
      <c r="EU641" s="12"/>
      <c r="EV641" s="12"/>
      <c r="EW641" s="12"/>
      <c r="EX641" s="12"/>
      <c r="EY641" s="12"/>
      <c r="EZ641" s="12"/>
      <c r="FA641" s="12"/>
      <c r="FB641" s="12"/>
      <c r="FC641" s="12"/>
      <c r="FD641" s="12"/>
      <c r="FE641" s="12"/>
      <c r="FF641" s="12"/>
      <c r="FG641" s="12"/>
      <c r="FH641" s="12"/>
      <c r="FI641" s="12"/>
      <c r="FJ641" s="12"/>
      <c r="FK641" s="12"/>
      <c r="FL641" s="12"/>
      <c r="FM641" s="12"/>
      <c r="FN641" s="12"/>
      <c r="FO641" s="12"/>
      <c r="FP641" s="12"/>
      <c r="FQ641" s="12"/>
      <c r="FR641" s="12"/>
      <c r="FS641" s="12"/>
      <c r="FT641" s="12"/>
      <c r="FU641" s="12"/>
      <c r="FV641" s="12"/>
      <c r="FW641" s="12"/>
      <c r="FX641" s="12"/>
      <c r="FY641" s="12"/>
      <c r="FZ641" s="12"/>
      <c r="GA641" s="12"/>
      <c r="GB641" s="12"/>
      <c r="GC641" s="12"/>
      <c r="GD641" s="12"/>
      <c r="GE641" s="12"/>
      <c r="GF641" s="12"/>
      <c r="GG641" s="12"/>
      <c r="GH641" s="12"/>
      <c r="GI641" s="12"/>
      <c r="GJ641" s="12"/>
      <c r="GK641" s="12"/>
      <c r="GL641" s="12"/>
      <c r="GM641" s="12"/>
      <c r="GN641" s="12"/>
      <c r="GO641" s="12"/>
      <c r="GP641" s="12"/>
      <c r="GQ641" s="12"/>
      <c r="GR641" s="12"/>
      <c r="GS641" s="12"/>
      <c r="GT641" s="12"/>
      <c r="GU641" s="12"/>
      <c r="GV641" s="12"/>
      <c r="GW641" s="12"/>
      <c r="GX641" s="12"/>
      <c r="GY641" s="12"/>
      <c r="GZ641" s="12"/>
    </row>
    <row r="642" s="5" customFormat="1" spans="1:208">
      <c r="A642" s="137"/>
      <c r="B642" s="123"/>
      <c r="C642" s="8"/>
      <c r="D642" s="3"/>
      <c r="E642" s="3"/>
      <c r="F642" s="3"/>
      <c r="G642" s="8"/>
      <c r="H642" s="3"/>
      <c r="I642" s="138"/>
      <c r="J642" s="3"/>
      <c r="K642" s="11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 s="12"/>
      <c r="DH642" s="12"/>
      <c r="DI642" s="12"/>
      <c r="DJ642" s="12"/>
      <c r="DK642" s="12"/>
      <c r="DL642" s="12"/>
      <c r="DM642" s="12"/>
      <c r="DN642" s="12"/>
      <c r="DO642" s="12"/>
      <c r="DP642" s="12"/>
      <c r="DQ642" s="12"/>
      <c r="DR642" s="12"/>
      <c r="DS642" s="12"/>
      <c r="DT642" s="12"/>
      <c r="DU642" s="12"/>
      <c r="DV642" s="12"/>
      <c r="DW642" s="12"/>
      <c r="DX642" s="12"/>
      <c r="DY642" s="12"/>
      <c r="DZ642" s="12"/>
      <c r="EA642" s="12"/>
      <c r="EB642" s="12"/>
      <c r="EC642" s="12"/>
      <c r="ED642" s="12"/>
      <c r="EE642" s="12"/>
      <c r="EF642" s="12"/>
      <c r="EG642" s="12"/>
      <c r="EH642" s="12"/>
      <c r="EI642" s="12"/>
      <c r="EJ642" s="12"/>
      <c r="EK642" s="12"/>
      <c r="EL642" s="12"/>
      <c r="EM642" s="12"/>
      <c r="EN642" s="12"/>
      <c r="EO642" s="12"/>
      <c r="EP642" s="12"/>
      <c r="EQ642" s="12"/>
      <c r="ER642" s="12"/>
      <c r="ES642" s="12"/>
      <c r="ET642" s="12"/>
      <c r="EU642" s="12"/>
      <c r="EV642" s="12"/>
      <c r="EW642" s="12"/>
      <c r="EX642" s="12"/>
      <c r="EY642" s="12"/>
      <c r="EZ642" s="12"/>
      <c r="FA642" s="12"/>
      <c r="FB642" s="12"/>
      <c r="FC642" s="12"/>
      <c r="FD642" s="12"/>
      <c r="FE642" s="12"/>
      <c r="FF642" s="12"/>
      <c r="FG642" s="12"/>
      <c r="FH642" s="12"/>
      <c r="FI642" s="12"/>
      <c r="FJ642" s="12"/>
      <c r="FK642" s="12"/>
      <c r="FL642" s="12"/>
      <c r="FM642" s="12"/>
      <c r="FN642" s="12"/>
      <c r="FO642" s="12"/>
      <c r="FP642" s="12"/>
      <c r="FQ642" s="12"/>
      <c r="FR642" s="12"/>
      <c r="FS642" s="12"/>
      <c r="FT642" s="12"/>
      <c r="FU642" s="12"/>
      <c r="FV642" s="12"/>
      <c r="FW642" s="12"/>
      <c r="FX642" s="12"/>
      <c r="FY642" s="12"/>
      <c r="FZ642" s="12"/>
      <c r="GA642" s="12"/>
      <c r="GB642" s="12"/>
      <c r="GC642" s="12"/>
      <c r="GD642" s="12"/>
      <c r="GE642" s="12"/>
      <c r="GF642" s="12"/>
      <c r="GG642" s="12"/>
      <c r="GH642" s="12"/>
      <c r="GI642" s="12"/>
      <c r="GJ642" s="12"/>
      <c r="GK642" s="12"/>
      <c r="GL642" s="12"/>
      <c r="GM642" s="12"/>
      <c r="GN642" s="12"/>
      <c r="GO642" s="12"/>
      <c r="GP642" s="12"/>
      <c r="GQ642" s="12"/>
      <c r="GR642" s="12"/>
      <c r="GS642" s="12"/>
      <c r="GT642" s="12"/>
      <c r="GU642" s="12"/>
      <c r="GV642" s="12"/>
      <c r="GW642" s="12"/>
      <c r="GX642" s="12"/>
      <c r="GY642" s="12"/>
      <c r="GZ642" s="12"/>
    </row>
    <row r="643" s="5" customFormat="1" spans="1:208">
      <c r="A643" s="137"/>
      <c r="B643" s="123"/>
      <c r="C643" s="8"/>
      <c r="D643" s="3"/>
      <c r="E643" s="3"/>
      <c r="F643" s="3"/>
      <c r="G643" s="8"/>
      <c r="H643" s="3"/>
      <c r="I643" s="138"/>
      <c r="J643" s="3"/>
      <c r="K643" s="11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 s="12"/>
      <c r="DH643" s="12"/>
      <c r="DI643" s="12"/>
      <c r="DJ643" s="12"/>
      <c r="DK643" s="12"/>
      <c r="DL643" s="12"/>
      <c r="DM643" s="12"/>
      <c r="DN643" s="12"/>
      <c r="DO643" s="12"/>
      <c r="DP643" s="12"/>
      <c r="DQ643" s="12"/>
      <c r="DR643" s="12"/>
      <c r="DS643" s="12"/>
      <c r="DT643" s="12"/>
      <c r="DU643" s="12"/>
      <c r="DV643" s="12"/>
      <c r="DW643" s="12"/>
      <c r="DX643" s="12"/>
      <c r="DY643" s="12"/>
      <c r="DZ643" s="12"/>
      <c r="EA643" s="12"/>
      <c r="EB643" s="12"/>
      <c r="EC643" s="12"/>
      <c r="ED643" s="12"/>
      <c r="EE643" s="12"/>
      <c r="EF643" s="12"/>
      <c r="EG643" s="12"/>
      <c r="EH643" s="12"/>
      <c r="EI643" s="12"/>
      <c r="EJ643" s="12"/>
      <c r="EK643" s="12"/>
      <c r="EL643" s="12"/>
      <c r="EM643" s="12"/>
      <c r="EN643" s="12"/>
      <c r="EO643" s="12"/>
      <c r="EP643" s="12"/>
      <c r="EQ643" s="12"/>
      <c r="ER643" s="12"/>
      <c r="ES643" s="12"/>
      <c r="ET643" s="12"/>
      <c r="EU643" s="12"/>
      <c r="EV643" s="12"/>
      <c r="EW643" s="12"/>
      <c r="EX643" s="12"/>
      <c r="EY643" s="12"/>
      <c r="EZ643" s="12"/>
      <c r="FA643" s="12"/>
      <c r="FB643" s="12"/>
      <c r="FC643" s="12"/>
      <c r="FD643" s="12"/>
      <c r="FE643" s="12"/>
      <c r="FF643" s="12"/>
      <c r="FG643" s="12"/>
      <c r="FH643" s="12"/>
      <c r="FI643" s="12"/>
      <c r="FJ643" s="12"/>
      <c r="FK643" s="12"/>
      <c r="FL643" s="12"/>
      <c r="FM643" s="12"/>
      <c r="FN643" s="12"/>
      <c r="FO643" s="12"/>
      <c r="FP643" s="12"/>
      <c r="FQ643" s="12"/>
      <c r="FR643" s="12"/>
      <c r="FS643" s="12"/>
      <c r="FT643" s="12"/>
      <c r="FU643" s="12"/>
      <c r="FV643" s="12"/>
      <c r="FW643" s="12"/>
      <c r="FX643" s="12"/>
      <c r="FY643" s="12"/>
      <c r="FZ643" s="12"/>
      <c r="GA643" s="12"/>
      <c r="GB643" s="12"/>
      <c r="GC643" s="12"/>
      <c r="GD643" s="12"/>
      <c r="GE643" s="12"/>
      <c r="GF643" s="12"/>
      <c r="GG643" s="12"/>
      <c r="GH643" s="12"/>
      <c r="GI643" s="12"/>
      <c r="GJ643" s="12"/>
      <c r="GK643" s="12"/>
      <c r="GL643" s="12"/>
      <c r="GM643" s="12"/>
      <c r="GN643" s="12"/>
      <c r="GO643" s="12"/>
      <c r="GP643" s="12"/>
      <c r="GQ643" s="12"/>
      <c r="GR643" s="12"/>
      <c r="GS643" s="12"/>
      <c r="GT643" s="12"/>
      <c r="GU643" s="12"/>
      <c r="GV643" s="12"/>
      <c r="GW643" s="12"/>
      <c r="GX643" s="12"/>
      <c r="GY643" s="12"/>
      <c r="GZ643" s="12"/>
    </row>
    <row r="644" s="5" customFormat="1" spans="1:208">
      <c r="A644" s="137"/>
      <c r="B644" s="123"/>
      <c r="C644" s="8"/>
      <c r="D644" s="3"/>
      <c r="E644" s="3"/>
      <c r="F644" s="3"/>
      <c r="G644" s="8"/>
      <c r="H644" s="3"/>
      <c r="I644" s="138"/>
      <c r="J644" s="3"/>
      <c r="K644" s="11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 s="12"/>
      <c r="DH644" s="12"/>
      <c r="DI644" s="12"/>
      <c r="DJ644" s="12"/>
      <c r="DK644" s="12"/>
      <c r="DL644" s="12"/>
      <c r="DM644" s="12"/>
      <c r="DN644" s="12"/>
      <c r="DO644" s="12"/>
      <c r="DP644" s="12"/>
      <c r="DQ644" s="12"/>
      <c r="DR644" s="12"/>
      <c r="DS644" s="12"/>
      <c r="DT644" s="12"/>
      <c r="DU644" s="12"/>
      <c r="DV644" s="12"/>
      <c r="DW644" s="12"/>
      <c r="DX644" s="12"/>
      <c r="DY644" s="12"/>
      <c r="DZ644" s="12"/>
      <c r="EA644" s="12"/>
      <c r="EB644" s="12"/>
      <c r="EC644" s="12"/>
      <c r="ED644" s="12"/>
      <c r="EE644" s="12"/>
      <c r="EF644" s="12"/>
      <c r="EG644" s="12"/>
      <c r="EH644" s="12"/>
      <c r="EI644" s="12"/>
      <c r="EJ644" s="12"/>
      <c r="EK644" s="12"/>
      <c r="EL644" s="12"/>
      <c r="EM644" s="12"/>
      <c r="EN644" s="12"/>
      <c r="EO644" s="12"/>
      <c r="EP644" s="12"/>
      <c r="EQ644" s="12"/>
      <c r="ER644" s="12"/>
      <c r="ES644" s="12"/>
      <c r="ET644" s="12"/>
      <c r="EU644" s="12"/>
      <c r="EV644" s="12"/>
      <c r="EW644" s="12"/>
      <c r="EX644" s="12"/>
      <c r="EY644" s="12"/>
      <c r="EZ644" s="12"/>
      <c r="FA644" s="12"/>
      <c r="FB644" s="12"/>
      <c r="FC644" s="12"/>
      <c r="FD644" s="12"/>
      <c r="FE644" s="12"/>
      <c r="FF644" s="12"/>
      <c r="FG644" s="12"/>
      <c r="FH644" s="12"/>
      <c r="FI644" s="12"/>
      <c r="FJ644" s="12"/>
      <c r="FK644" s="12"/>
      <c r="FL644" s="12"/>
      <c r="FM644" s="12"/>
      <c r="FN644" s="12"/>
      <c r="FO644" s="12"/>
      <c r="FP644" s="12"/>
      <c r="FQ644" s="12"/>
      <c r="FR644" s="12"/>
      <c r="FS644" s="12"/>
      <c r="FT644" s="12"/>
      <c r="FU644" s="12"/>
      <c r="FV644" s="12"/>
      <c r="FW644" s="12"/>
      <c r="FX644" s="12"/>
      <c r="FY644" s="12"/>
      <c r="FZ644" s="12"/>
      <c r="GA644" s="12"/>
      <c r="GB644" s="12"/>
      <c r="GC644" s="12"/>
      <c r="GD644" s="12"/>
      <c r="GE644" s="12"/>
      <c r="GF644" s="12"/>
      <c r="GG644" s="12"/>
      <c r="GH644" s="12"/>
      <c r="GI644" s="12"/>
      <c r="GJ644" s="12"/>
      <c r="GK644" s="12"/>
      <c r="GL644" s="12"/>
      <c r="GM644" s="12"/>
      <c r="GN644" s="12"/>
      <c r="GO644" s="12"/>
      <c r="GP644" s="12"/>
      <c r="GQ644" s="12"/>
      <c r="GR644" s="12"/>
      <c r="GS644" s="12"/>
      <c r="GT644" s="12"/>
      <c r="GU644" s="12"/>
      <c r="GV644" s="12"/>
      <c r="GW644" s="12"/>
      <c r="GX644" s="12"/>
      <c r="GY644" s="12"/>
      <c r="GZ644" s="12"/>
    </row>
    <row r="645" s="5" customFormat="1" spans="1:208">
      <c r="A645" s="137"/>
      <c r="B645" s="123"/>
      <c r="C645" s="8"/>
      <c r="D645" s="3"/>
      <c r="E645" s="3"/>
      <c r="F645" s="3"/>
      <c r="G645" s="8"/>
      <c r="H645" s="3"/>
      <c r="I645" s="138"/>
      <c r="J645" s="3"/>
      <c r="K645" s="11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 s="12"/>
      <c r="DH645" s="12"/>
      <c r="DI645" s="12"/>
      <c r="DJ645" s="12"/>
      <c r="DK645" s="12"/>
      <c r="DL645" s="12"/>
      <c r="DM645" s="12"/>
      <c r="DN645" s="12"/>
      <c r="DO645" s="12"/>
      <c r="DP645" s="12"/>
      <c r="DQ645" s="12"/>
      <c r="DR645" s="12"/>
      <c r="DS645" s="12"/>
      <c r="DT645" s="12"/>
      <c r="DU645" s="12"/>
      <c r="DV645" s="12"/>
      <c r="DW645" s="12"/>
      <c r="DX645" s="12"/>
      <c r="DY645" s="12"/>
      <c r="DZ645" s="12"/>
      <c r="EA645" s="12"/>
      <c r="EB645" s="12"/>
      <c r="EC645" s="12"/>
      <c r="ED645" s="12"/>
      <c r="EE645" s="12"/>
      <c r="EF645" s="12"/>
      <c r="EG645" s="12"/>
      <c r="EH645" s="12"/>
      <c r="EI645" s="12"/>
      <c r="EJ645" s="12"/>
      <c r="EK645" s="12"/>
      <c r="EL645" s="12"/>
      <c r="EM645" s="12"/>
      <c r="EN645" s="12"/>
      <c r="EO645" s="12"/>
      <c r="EP645" s="12"/>
      <c r="EQ645" s="12"/>
      <c r="ER645" s="12"/>
      <c r="ES645" s="12"/>
      <c r="ET645" s="12"/>
      <c r="EU645" s="12"/>
      <c r="EV645" s="12"/>
      <c r="EW645" s="12"/>
      <c r="EX645" s="12"/>
      <c r="EY645" s="12"/>
      <c r="EZ645" s="12"/>
      <c r="FA645" s="12"/>
      <c r="FB645" s="12"/>
      <c r="FC645" s="12"/>
      <c r="FD645" s="12"/>
      <c r="FE645" s="12"/>
      <c r="FF645" s="12"/>
      <c r="FG645" s="12"/>
      <c r="FH645" s="12"/>
      <c r="FI645" s="12"/>
      <c r="FJ645" s="12"/>
      <c r="FK645" s="12"/>
      <c r="FL645" s="12"/>
      <c r="FM645" s="12"/>
      <c r="FN645" s="12"/>
      <c r="FO645" s="12"/>
      <c r="FP645" s="12"/>
      <c r="FQ645" s="12"/>
      <c r="FR645" s="12"/>
      <c r="FS645" s="12"/>
      <c r="FT645" s="12"/>
      <c r="FU645" s="12"/>
      <c r="FV645" s="12"/>
      <c r="FW645" s="12"/>
      <c r="FX645" s="12"/>
      <c r="FY645" s="12"/>
      <c r="FZ645" s="12"/>
      <c r="GA645" s="12"/>
      <c r="GB645" s="12"/>
      <c r="GC645" s="12"/>
      <c r="GD645" s="12"/>
      <c r="GE645" s="12"/>
      <c r="GF645" s="12"/>
      <c r="GG645" s="12"/>
      <c r="GH645" s="12"/>
      <c r="GI645" s="12"/>
      <c r="GJ645" s="12"/>
      <c r="GK645" s="12"/>
      <c r="GL645" s="12"/>
      <c r="GM645" s="12"/>
      <c r="GN645" s="12"/>
      <c r="GO645" s="12"/>
      <c r="GP645" s="12"/>
      <c r="GQ645" s="12"/>
      <c r="GR645" s="12"/>
      <c r="GS645" s="12"/>
      <c r="GT645" s="12"/>
      <c r="GU645" s="12"/>
      <c r="GV645" s="12"/>
      <c r="GW645" s="12"/>
      <c r="GX645" s="12"/>
      <c r="GY645" s="12"/>
      <c r="GZ645" s="12"/>
    </row>
    <row r="646" s="5" customFormat="1" spans="1:208">
      <c r="A646" s="137"/>
      <c r="B646" s="123"/>
      <c r="C646" s="8"/>
      <c r="D646" s="3"/>
      <c r="E646" s="3"/>
      <c r="F646" s="3"/>
      <c r="G646" s="8"/>
      <c r="H646" s="3"/>
      <c r="I646" s="138"/>
      <c r="J646" s="3"/>
      <c r="K646" s="11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 s="12"/>
      <c r="DH646" s="12"/>
      <c r="DI646" s="12"/>
      <c r="DJ646" s="12"/>
      <c r="DK646" s="12"/>
      <c r="DL646" s="12"/>
      <c r="DM646" s="12"/>
      <c r="DN646" s="12"/>
      <c r="DO646" s="12"/>
      <c r="DP646" s="12"/>
      <c r="DQ646" s="12"/>
      <c r="DR646" s="12"/>
      <c r="DS646" s="12"/>
      <c r="DT646" s="12"/>
      <c r="DU646" s="12"/>
      <c r="DV646" s="12"/>
      <c r="DW646" s="12"/>
      <c r="DX646" s="12"/>
      <c r="DY646" s="12"/>
      <c r="DZ646" s="12"/>
      <c r="EA646" s="12"/>
      <c r="EB646" s="12"/>
      <c r="EC646" s="12"/>
      <c r="ED646" s="12"/>
      <c r="EE646" s="12"/>
      <c r="EF646" s="12"/>
      <c r="EG646" s="12"/>
      <c r="EH646" s="12"/>
      <c r="EI646" s="12"/>
      <c r="EJ646" s="12"/>
      <c r="EK646" s="12"/>
      <c r="EL646" s="12"/>
      <c r="EM646" s="12"/>
      <c r="EN646" s="12"/>
      <c r="EO646" s="12"/>
      <c r="EP646" s="12"/>
      <c r="EQ646" s="12"/>
      <c r="ER646" s="12"/>
      <c r="ES646" s="12"/>
      <c r="ET646" s="12"/>
      <c r="EU646" s="12"/>
      <c r="EV646" s="12"/>
      <c r="EW646" s="12"/>
      <c r="EX646" s="12"/>
      <c r="EY646" s="12"/>
      <c r="EZ646" s="12"/>
      <c r="FA646" s="12"/>
      <c r="FB646" s="12"/>
      <c r="FC646" s="12"/>
      <c r="FD646" s="12"/>
      <c r="FE646" s="12"/>
      <c r="FF646" s="12"/>
      <c r="FG646" s="12"/>
      <c r="FH646" s="12"/>
      <c r="FI646" s="12"/>
      <c r="FJ646" s="12"/>
      <c r="FK646" s="12"/>
      <c r="FL646" s="12"/>
      <c r="FM646" s="12"/>
      <c r="FN646" s="12"/>
      <c r="FO646" s="12"/>
      <c r="FP646" s="12"/>
      <c r="FQ646" s="12"/>
      <c r="FR646" s="12"/>
      <c r="FS646" s="12"/>
      <c r="FT646" s="12"/>
      <c r="FU646" s="12"/>
      <c r="FV646" s="12"/>
      <c r="FW646" s="12"/>
      <c r="FX646" s="12"/>
      <c r="FY646" s="12"/>
      <c r="FZ646" s="12"/>
      <c r="GA646" s="12"/>
      <c r="GB646" s="12"/>
      <c r="GC646" s="12"/>
      <c r="GD646" s="12"/>
      <c r="GE646" s="12"/>
      <c r="GF646" s="12"/>
      <c r="GG646" s="12"/>
      <c r="GH646" s="12"/>
      <c r="GI646" s="12"/>
      <c r="GJ646" s="12"/>
      <c r="GK646" s="12"/>
      <c r="GL646" s="12"/>
      <c r="GM646" s="12"/>
      <c r="GN646" s="12"/>
      <c r="GO646" s="12"/>
      <c r="GP646" s="12"/>
      <c r="GQ646" s="12"/>
      <c r="GR646" s="12"/>
      <c r="GS646" s="12"/>
      <c r="GT646" s="12"/>
      <c r="GU646" s="12"/>
      <c r="GV646" s="12"/>
      <c r="GW646" s="12"/>
      <c r="GX646" s="12"/>
      <c r="GY646" s="12"/>
      <c r="GZ646" s="12"/>
    </row>
    <row r="647" s="5" customFormat="1" spans="1:208">
      <c r="A647" s="137"/>
      <c r="B647" s="123"/>
      <c r="C647" s="8"/>
      <c r="D647" s="3"/>
      <c r="E647" s="3"/>
      <c r="F647" s="3"/>
      <c r="G647" s="8"/>
      <c r="H647" s="3"/>
      <c r="I647" s="138"/>
      <c r="J647" s="3"/>
      <c r="K647" s="11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</row>
    <row r="648" s="5" customFormat="1" spans="1:208">
      <c r="A648" s="137"/>
      <c r="B648" s="123"/>
      <c r="C648" s="8"/>
      <c r="D648" s="3"/>
      <c r="E648" s="3"/>
      <c r="F648" s="3"/>
      <c r="G648" s="8"/>
      <c r="H648" s="3"/>
      <c r="I648" s="138"/>
      <c r="J648" s="3"/>
      <c r="K648" s="11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 s="12"/>
      <c r="DH648" s="12"/>
      <c r="DI648" s="12"/>
      <c r="DJ648" s="12"/>
      <c r="DK648" s="12"/>
      <c r="DL648" s="12"/>
      <c r="DM648" s="12"/>
      <c r="DN648" s="12"/>
      <c r="DO648" s="12"/>
      <c r="DP648" s="12"/>
      <c r="DQ648" s="12"/>
      <c r="DR648" s="12"/>
      <c r="DS648" s="12"/>
      <c r="DT648" s="12"/>
      <c r="DU648" s="12"/>
      <c r="DV648" s="12"/>
      <c r="DW648" s="12"/>
      <c r="DX648" s="12"/>
      <c r="DY648" s="12"/>
      <c r="DZ648" s="12"/>
      <c r="EA648" s="12"/>
      <c r="EB648" s="12"/>
      <c r="EC648" s="12"/>
      <c r="ED648" s="12"/>
      <c r="EE648" s="12"/>
      <c r="EF648" s="12"/>
      <c r="EG648" s="12"/>
      <c r="EH648" s="12"/>
      <c r="EI648" s="12"/>
      <c r="EJ648" s="12"/>
      <c r="EK648" s="12"/>
      <c r="EL648" s="12"/>
      <c r="EM648" s="12"/>
      <c r="EN648" s="12"/>
      <c r="EO648" s="12"/>
      <c r="EP648" s="12"/>
      <c r="EQ648" s="12"/>
      <c r="ER648" s="12"/>
      <c r="ES648" s="12"/>
      <c r="ET648" s="12"/>
      <c r="EU648" s="12"/>
      <c r="EV648" s="12"/>
      <c r="EW648" s="12"/>
      <c r="EX648" s="12"/>
      <c r="EY648" s="12"/>
      <c r="EZ648" s="12"/>
      <c r="FA648" s="12"/>
      <c r="FB648" s="12"/>
      <c r="FC648" s="12"/>
      <c r="FD648" s="12"/>
      <c r="FE648" s="12"/>
      <c r="FF648" s="12"/>
      <c r="FG648" s="12"/>
      <c r="FH648" s="12"/>
      <c r="FI648" s="12"/>
      <c r="FJ648" s="12"/>
      <c r="FK648" s="12"/>
      <c r="FL648" s="12"/>
      <c r="FM648" s="12"/>
      <c r="FN648" s="12"/>
      <c r="FO648" s="12"/>
      <c r="FP648" s="12"/>
      <c r="FQ648" s="12"/>
      <c r="FR648" s="12"/>
      <c r="FS648" s="12"/>
      <c r="FT648" s="12"/>
      <c r="FU648" s="12"/>
      <c r="FV648" s="12"/>
      <c r="FW648" s="12"/>
      <c r="FX648" s="12"/>
      <c r="FY648" s="12"/>
      <c r="FZ648" s="12"/>
      <c r="GA648" s="12"/>
      <c r="GB648" s="12"/>
      <c r="GC648" s="12"/>
      <c r="GD648" s="12"/>
      <c r="GE648" s="12"/>
      <c r="GF648" s="12"/>
      <c r="GG648" s="12"/>
      <c r="GH648" s="12"/>
      <c r="GI648" s="12"/>
      <c r="GJ648" s="12"/>
      <c r="GK648" s="12"/>
      <c r="GL648" s="12"/>
      <c r="GM648" s="12"/>
      <c r="GN648" s="12"/>
      <c r="GO648" s="12"/>
      <c r="GP648" s="12"/>
      <c r="GQ648" s="12"/>
      <c r="GR648" s="12"/>
      <c r="GS648" s="12"/>
      <c r="GT648" s="12"/>
      <c r="GU648" s="12"/>
      <c r="GV648" s="12"/>
      <c r="GW648" s="12"/>
      <c r="GX648" s="12"/>
      <c r="GY648" s="12"/>
      <c r="GZ648" s="12"/>
    </row>
    <row r="649" s="5" customFormat="1" spans="1:208">
      <c r="A649" s="137"/>
      <c r="B649" s="123"/>
      <c r="C649" s="8"/>
      <c r="D649" s="3"/>
      <c r="E649" s="3"/>
      <c r="F649" s="3"/>
      <c r="G649" s="8"/>
      <c r="H649" s="3"/>
      <c r="I649" s="138"/>
      <c r="J649" s="3"/>
      <c r="K649" s="11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 s="12"/>
      <c r="DH649" s="12"/>
      <c r="DI649" s="12"/>
      <c r="DJ649" s="12"/>
      <c r="DK649" s="12"/>
      <c r="DL649" s="12"/>
      <c r="DM649" s="12"/>
      <c r="DN649" s="12"/>
      <c r="DO649" s="12"/>
      <c r="DP649" s="12"/>
      <c r="DQ649" s="12"/>
      <c r="DR649" s="12"/>
      <c r="DS649" s="12"/>
      <c r="DT649" s="12"/>
      <c r="DU649" s="12"/>
      <c r="DV649" s="12"/>
      <c r="DW649" s="12"/>
      <c r="DX649" s="12"/>
      <c r="DY649" s="12"/>
      <c r="DZ649" s="12"/>
      <c r="EA649" s="12"/>
      <c r="EB649" s="12"/>
      <c r="EC649" s="12"/>
      <c r="ED649" s="12"/>
      <c r="EE649" s="12"/>
      <c r="EF649" s="12"/>
      <c r="EG649" s="12"/>
      <c r="EH649" s="12"/>
      <c r="EI649" s="12"/>
      <c r="EJ649" s="12"/>
      <c r="EK649" s="12"/>
      <c r="EL649" s="12"/>
      <c r="EM649" s="12"/>
      <c r="EN649" s="12"/>
      <c r="EO649" s="12"/>
      <c r="EP649" s="12"/>
      <c r="EQ649" s="12"/>
      <c r="ER649" s="12"/>
      <c r="ES649" s="12"/>
      <c r="ET649" s="12"/>
      <c r="EU649" s="12"/>
      <c r="EV649" s="12"/>
      <c r="EW649" s="12"/>
      <c r="EX649" s="12"/>
      <c r="EY649" s="12"/>
      <c r="EZ649" s="12"/>
      <c r="FA649" s="12"/>
      <c r="FB649" s="12"/>
      <c r="FC649" s="12"/>
      <c r="FD649" s="12"/>
      <c r="FE649" s="12"/>
      <c r="FF649" s="12"/>
      <c r="FG649" s="12"/>
      <c r="FH649" s="12"/>
      <c r="FI649" s="12"/>
      <c r="FJ649" s="12"/>
      <c r="FK649" s="12"/>
      <c r="FL649" s="12"/>
      <c r="FM649" s="12"/>
      <c r="FN649" s="12"/>
      <c r="FO649" s="12"/>
      <c r="FP649" s="12"/>
      <c r="FQ649" s="12"/>
      <c r="FR649" s="12"/>
      <c r="FS649" s="12"/>
      <c r="FT649" s="12"/>
      <c r="FU649" s="12"/>
      <c r="FV649" s="12"/>
      <c r="FW649" s="12"/>
      <c r="FX649" s="12"/>
      <c r="FY649" s="12"/>
      <c r="FZ649" s="12"/>
      <c r="GA649" s="12"/>
      <c r="GB649" s="12"/>
      <c r="GC649" s="12"/>
      <c r="GD649" s="12"/>
      <c r="GE649" s="12"/>
      <c r="GF649" s="12"/>
      <c r="GG649" s="12"/>
      <c r="GH649" s="12"/>
      <c r="GI649" s="12"/>
      <c r="GJ649" s="12"/>
      <c r="GK649" s="12"/>
      <c r="GL649" s="12"/>
      <c r="GM649" s="12"/>
      <c r="GN649" s="12"/>
      <c r="GO649" s="12"/>
      <c r="GP649" s="12"/>
      <c r="GQ649" s="12"/>
      <c r="GR649" s="12"/>
      <c r="GS649" s="12"/>
      <c r="GT649" s="12"/>
      <c r="GU649" s="12"/>
      <c r="GV649" s="12"/>
      <c r="GW649" s="12"/>
      <c r="GX649" s="12"/>
      <c r="GY649" s="12"/>
      <c r="GZ649" s="12"/>
    </row>
    <row r="650" s="5" customFormat="1" spans="1:208">
      <c r="A650" s="137"/>
      <c r="B650" s="123"/>
      <c r="C650" s="8"/>
      <c r="D650" s="3"/>
      <c r="E650" s="3"/>
      <c r="F650" s="3"/>
      <c r="G650" s="8"/>
      <c r="H650" s="3"/>
      <c r="I650" s="138"/>
      <c r="J650" s="3"/>
      <c r="K650" s="11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 s="12"/>
      <c r="DH650" s="12"/>
      <c r="DI650" s="12"/>
      <c r="DJ650" s="12"/>
      <c r="DK650" s="12"/>
      <c r="DL650" s="12"/>
      <c r="DM650" s="12"/>
      <c r="DN650" s="12"/>
      <c r="DO650" s="12"/>
      <c r="DP650" s="12"/>
      <c r="DQ650" s="12"/>
      <c r="DR650" s="12"/>
      <c r="DS650" s="12"/>
      <c r="DT650" s="12"/>
      <c r="DU650" s="12"/>
      <c r="DV650" s="12"/>
      <c r="DW650" s="12"/>
      <c r="DX650" s="12"/>
      <c r="DY650" s="12"/>
      <c r="DZ650" s="12"/>
      <c r="EA650" s="12"/>
      <c r="EB650" s="12"/>
      <c r="EC650" s="12"/>
      <c r="ED650" s="12"/>
      <c r="EE650" s="12"/>
      <c r="EF650" s="12"/>
      <c r="EG650" s="12"/>
      <c r="EH650" s="12"/>
      <c r="EI650" s="12"/>
      <c r="EJ650" s="12"/>
      <c r="EK650" s="12"/>
      <c r="EL650" s="12"/>
      <c r="EM650" s="12"/>
      <c r="EN650" s="12"/>
      <c r="EO650" s="12"/>
      <c r="EP650" s="12"/>
      <c r="EQ650" s="12"/>
      <c r="ER650" s="12"/>
      <c r="ES650" s="12"/>
      <c r="ET650" s="12"/>
      <c r="EU650" s="12"/>
      <c r="EV650" s="12"/>
      <c r="EW650" s="12"/>
      <c r="EX650" s="12"/>
      <c r="EY650" s="12"/>
      <c r="EZ650" s="12"/>
      <c r="FA650" s="12"/>
      <c r="FB650" s="12"/>
      <c r="FC650" s="12"/>
      <c r="FD650" s="12"/>
      <c r="FE650" s="12"/>
      <c r="FF650" s="12"/>
      <c r="FG650" s="12"/>
      <c r="FH650" s="12"/>
      <c r="FI650" s="12"/>
      <c r="FJ650" s="12"/>
      <c r="FK650" s="12"/>
      <c r="FL650" s="12"/>
      <c r="FM650" s="12"/>
      <c r="FN650" s="12"/>
      <c r="FO650" s="12"/>
      <c r="FP650" s="12"/>
      <c r="FQ650" s="12"/>
      <c r="FR650" s="12"/>
      <c r="FS650" s="12"/>
      <c r="FT650" s="12"/>
      <c r="FU650" s="12"/>
      <c r="FV650" s="12"/>
      <c r="FW650" s="12"/>
      <c r="FX650" s="12"/>
      <c r="FY650" s="12"/>
      <c r="FZ650" s="12"/>
      <c r="GA650" s="12"/>
      <c r="GB650" s="12"/>
      <c r="GC650" s="12"/>
      <c r="GD650" s="12"/>
      <c r="GE650" s="12"/>
      <c r="GF650" s="12"/>
      <c r="GG650" s="12"/>
      <c r="GH650" s="12"/>
      <c r="GI650" s="12"/>
      <c r="GJ650" s="12"/>
      <c r="GK650" s="12"/>
      <c r="GL650" s="12"/>
      <c r="GM650" s="12"/>
      <c r="GN650" s="12"/>
      <c r="GO650" s="12"/>
      <c r="GP650" s="12"/>
      <c r="GQ650" s="12"/>
      <c r="GR650" s="12"/>
      <c r="GS650" s="12"/>
      <c r="GT650" s="12"/>
      <c r="GU650" s="12"/>
      <c r="GV650" s="12"/>
      <c r="GW650" s="12"/>
      <c r="GX650" s="12"/>
      <c r="GY650" s="12"/>
      <c r="GZ650" s="12"/>
    </row>
    <row r="651" s="5" customFormat="1" spans="1:208">
      <c r="A651" s="137"/>
      <c r="B651" s="123"/>
      <c r="C651" s="8"/>
      <c r="D651" s="3"/>
      <c r="E651" s="3"/>
      <c r="F651" s="3"/>
      <c r="G651" s="8"/>
      <c r="H651" s="3"/>
      <c r="I651" s="138"/>
      <c r="J651" s="3"/>
      <c r="K651" s="11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 s="12"/>
      <c r="DH651" s="12"/>
      <c r="DI651" s="12"/>
      <c r="DJ651" s="12"/>
      <c r="DK651" s="12"/>
      <c r="DL651" s="12"/>
      <c r="DM651" s="12"/>
      <c r="DN651" s="12"/>
      <c r="DO651" s="12"/>
      <c r="DP651" s="12"/>
      <c r="DQ651" s="12"/>
      <c r="DR651" s="12"/>
      <c r="DS651" s="12"/>
      <c r="DT651" s="12"/>
      <c r="DU651" s="12"/>
      <c r="DV651" s="12"/>
      <c r="DW651" s="12"/>
      <c r="DX651" s="12"/>
      <c r="DY651" s="12"/>
      <c r="DZ651" s="12"/>
      <c r="EA651" s="12"/>
      <c r="EB651" s="12"/>
      <c r="EC651" s="12"/>
      <c r="ED651" s="12"/>
      <c r="EE651" s="12"/>
      <c r="EF651" s="12"/>
      <c r="EG651" s="12"/>
      <c r="EH651" s="12"/>
      <c r="EI651" s="12"/>
      <c r="EJ651" s="12"/>
      <c r="EK651" s="12"/>
      <c r="EL651" s="12"/>
      <c r="EM651" s="12"/>
      <c r="EN651" s="12"/>
      <c r="EO651" s="12"/>
      <c r="EP651" s="12"/>
      <c r="EQ651" s="12"/>
      <c r="ER651" s="12"/>
      <c r="ES651" s="12"/>
      <c r="ET651" s="12"/>
      <c r="EU651" s="12"/>
      <c r="EV651" s="12"/>
      <c r="EW651" s="12"/>
      <c r="EX651" s="12"/>
      <c r="EY651" s="12"/>
      <c r="EZ651" s="12"/>
      <c r="FA651" s="12"/>
      <c r="FB651" s="12"/>
      <c r="FC651" s="12"/>
      <c r="FD651" s="12"/>
      <c r="FE651" s="12"/>
      <c r="FF651" s="12"/>
      <c r="FG651" s="12"/>
      <c r="FH651" s="12"/>
      <c r="FI651" s="12"/>
      <c r="FJ651" s="12"/>
      <c r="FK651" s="12"/>
      <c r="FL651" s="12"/>
      <c r="FM651" s="12"/>
      <c r="FN651" s="12"/>
      <c r="FO651" s="12"/>
      <c r="FP651" s="12"/>
      <c r="FQ651" s="12"/>
      <c r="FR651" s="12"/>
      <c r="FS651" s="12"/>
      <c r="FT651" s="12"/>
      <c r="FU651" s="12"/>
      <c r="FV651" s="12"/>
      <c r="FW651" s="12"/>
      <c r="FX651" s="12"/>
      <c r="FY651" s="12"/>
      <c r="FZ651" s="12"/>
      <c r="GA651" s="12"/>
      <c r="GB651" s="12"/>
      <c r="GC651" s="12"/>
      <c r="GD651" s="12"/>
      <c r="GE651" s="12"/>
      <c r="GF651" s="12"/>
      <c r="GG651" s="12"/>
      <c r="GH651" s="12"/>
      <c r="GI651" s="12"/>
      <c r="GJ651" s="12"/>
      <c r="GK651" s="12"/>
      <c r="GL651" s="12"/>
      <c r="GM651" s="12"/>
      <c r="GN651" s="12"/>
      <c r="GO651" s="12"/>
      <c r="GP651" s="12"/>
      <c r="GQ651" s="12"/>
      <c r="GR651" s="12"/>
      <c r="GS651" s="12"/>
      <c r="GT651" s="12"/>
      <c r="GU651" s="12"/>
      <c r="GV651" s="12"/>
      <c r="GW651" s="12"/>
      <c r="GX651" s="12"/>
      <c r="GY651" s="12"/>
      <c r="GZ651" s="12"/>
    </row>
    <row r="652" s="5" customFormat="1" spans="1:208">
      <c r="A652" s="137"/>
      <c r="B652" s="123"/>
      <c r="C652" s="8"/>
      <c r="D652" s="3"/>
      <c r="E652" s="3"/>
      <c r="F652" s="3"/>
      <c r="G652" s="8"/>
      <c r="H652" s="3"/>
      <c r="I652" s="138"/>
      <c r="J652" s="3"/>
      <c r="K652" s="11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 s="12"/>
      <c r="DH652" s="12"/>
      <c r="DI652" s="12"/>
      <c r="DJ652" s="12"/>
      <c r="DK652" s="12"/>
      <c r="DL652" s="12"/>
      <c r="DM652" s="12"/>
      <c r="DN652" s="12"/>
      <c r="DO652" s="12"/>
      <c r="DP652" s="12"/>
      <c r="DQ652" s="12"/>
      <c r="DR652" s="12"/>
      <c r="DS652" s="12"/>
      <c r="DT652" s="12"/>
      <c r="DU652" s="12"/>
      <c r="DV652" s="12"/>
      <c r="DW652" s="12"/>
      <c r="DX652" s="12"/>
      <c r="DY652" s="12"/>
      <c r="DZ652" s="12"/>
      <c r="EA652" s="12"/>
      <c r="EB652" s="12"/>
      <c r="EC652" s="12"/>
      <c r="ED652" s="12"/>
      <c r="EE652" s="12"/>
      <c r="EF652" s="12"/>
      <c r="EG652" s="12"/>
      <c r="EH652" s="12"/>
      <c r="EI652" s="12"/>
      <c r="EJ652" s="12"/>
      <c r="EK652" s="12"/>
      <c r="EL652" s="12"/>
      <c r="EM652" s="12"/>
      <c r="EN652" s="12"/>
      <c r="EO652" s="12"/>
      <c r="EP652" s="12"/>
      <c r="EQ652" s="12"/>
      <c r="ER652" s="12"/>
      <c r="ES652" s="12"/>
      <c r="ET652" s="12"/>
      <c r="EU652" s="12"/>
      <c r="EV652" s="12"/>
      <c r="EW652" s="12"/>
      <c r="EX652" s="12"/>
      <c r="EY652" s="12"/>
      <c r="EZ652" s="12"/>
      <c r="FA652" s="12"/>
      <c r="FB652" s="12"/>
      <c r="FC652" s="12"/>
      <c r="FD652" s="12"/>
      <c r="FE652" s="12"/>
      <c r="FF652" s="12"/>
      <c r="FG652" s="12"/>
      <c r="FH652" s="12"/>
      <c r="FI652" s="12"/>
      <c r="FJ652" s="12"/>
      <c r="FK652" s="12"/>
      <c r="FL652" s="12"/>
      <c r="FM652" s="12"/>
      <c r="FN652" s="12"/>
      <c r="FO652" s="12"/>
      <c r="FP652" s="12"/>
      <c r="FQ652" s="12"/>
      <c r="FR652" s="12"/>
      <c r="FS652" s="12"/>
      <c r="FT652" s="12"/>
      <c r="FU652" s="12"/>
      <c r="FV652" s="12"/>
      <c r="FW652" s="12"/>
      <c r="FX652" s="12"/>
      <c r="FY652" s="12"/>
      <c r="FZ652" s="12"/>
      <c r="GA652" s="12"/>
      <c r="GB652" s="12"/>
      <c r="GC652" s="12"/>
      <c r="GD652" s="12"/>
      <c r="GE652" s="12"/>
      <c r="GF652" s="12"/>
      <c r="GG652" s="12"/>
      <c r="GH652" s="12"/>
      <c r="GI652" s="12"/>
      <c r="GJ652" s="12"/>
      <c r="GK652" s="12"/>
      <c r="GL652" s="12"/>
      <c r="GM652" s="12"/>
      <c r="GN652" s="12"/>
      <c r="GO652" s="12"/>
      <c r="GP652" s="12"/>
      <c r="GQ652" s="12"/>
      <c r="GR652" s="12"/>
      <c r="GS652" s="12"/>
      <c r="GT652" s="12"/>
      <c r="GU652" s="12"/>
      <c r="GV652" s="12"/>
      <c r="GW652" s="12"/>
      <c r="GX652" s="12"/>
      <c r="GY652" s="12"/>
      <c r="GZ652" s="12"/>
    </row>
    <row r="653" s="5" customFormat="1" spans="1:208">
      <c r="A653" s="137"/>
      <c r="B653" s="123"/>
      <c r="C653" s="8"/>
      <c r="D653" s="3"/>
      <c r="E653" s="3"/>
      <c r="F653" s="3"/>
      <c r="G653" s="8"/>
      <c r="H653" s="3"/>
      <c r="I653" s="138"/>
      <c r="J653" s="3"/>
      <c r="K653" s="11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 s="12"/>
      <c r="DH653" s="12"/>
      <c r="DI653" s="12"/>
      <c r="DJ653" s="12"/>
      <c r="DK653" s="12"/>
      <c r="DL653" s="12"/>
      <c r="DM653" s="12"/>
      <c r="DN653" s="12"/>
      <c r="DO653" s="12"/>
      <c r="DP653" s="12"/>
      <c r="DQ653" s="12"/>
      <c r="DR653" s="12"/>
      <c r="DS653" s="12"/>
      <c r="DT653" s="12"/>
      <c r="DU653" s="12"/>
      <c r="DV653" s="12"/>
      <c r="DW653" s="12"/>
      <c r="DX653" s="12"/>
      <c r="DY653" s="12"/>
      <c r="DZ653" s="12"/>
      <c r="EA653" s="12"/>
      <c r="EB653" s="12"/>
      <c r="EC653" s="12"/>
      <c r="ED653" s="12"/>
      <c r="EE653" s="12"/>
      <c r="EF653" s="12"/>
      <c r="EG653" s="12"/>
      <c r="EH653" s="12"/>
      <c r="EI653" s="12"/>
      <c r="EJ653" s="12"/>
      <c r="EK653" s="12"/>
      <c r="EL653" s="12"/>
      <c r="EM653" s="12"/>
      <c r="EN653" s="12"/>
      <c r="EO653" s="12"/>
      <c r="EP653" s="12"/>
      <c r="EQ653" s="12"/>
      <c r="ER653" s="12"/>
      <c r="ES653" s="12"/>
      <c r="ET653" s="12"/>
      <c r="EU653" s="12"/>
      <c r="EV653" s="12"/>
      <c r="EW653" s="12"/>
      <c r="EX653" s="12"/>
      <c r="EY653" s="12"/>
      <c r="EZ653" s="12"/>
      <c r="FA653" s="12"/>
      <c r="FB653" s="12"/>
      <c r="FC653" s="12"/>
      <c r="FD653" s="12"/>
      <c r="FE653" s="12"/>
      <c r="FF653" s="12"/>
      <c r="FG653" s="12"/>
      <c r="FH653" s="12"/>
      <c r="FI653" s="12"/>
      <c r="FJ653" s="12"/>
      <c r="FK653" s="12"/>
      <c r="FL653" s="12"/>
      <c r="FM653" s="12"/>
      <c r="FN653" s="12"/>
      <c r="FO653" s="12"/>
      <c r="FP653" s="12"/>
      <c r="FQ653" s="12"/>
      <c r="FR653" s="12"/>
      <c r="FS653" s="12"/>
      <c r="FT653" s="12"/>
      <c r="FU653" s="12"/>
      <c r="FV653" s="12"/>
      <c r="FW653" s="12"/>
      <c r="FX653" s="12"/>
      <c r="FY653" s="12"/>
      <c r="FZ653" s="12"/>
      <c r="GA653" s="12"/>
      <c r="GB653" s="12"/>
      <c r="GC653" s="12"/>
      <c r="GD653" s="12"/>
      <c r="GE653" s="12"/>
      <c r="GF653" s="12"/>
      <c r="GG653" s="12"/>
      <c r="GH653" s="12"/>
      <c r="GI653" s="12"/>
      <c r="GJ653" s="12"/>
      <c r="GK653" s="12"/>
      <c r="GL653" s="12"/>
      <c r="GM653" s="12"/>
      <c r="GN653" s="12"/>
      <c r="GO653" s="12"/>
      <c r="GP653" s="12"/>
      <c r="GQ653" s="12"/>
      <c r="GR653" s="12"/>
      <c r="GS653" s="12"/>
      <c r="GT653" s="12"/>
      <c r="GU653" s="12"/>
      <c r="GV653" s="12"/>
      <c r="GW653" s="12"/>
      <c r="GX653" s="12"/>
      <c r="GY653" s="12"/>
      <c r="GZ653" s="12"/>
    </row>
    <row r="654" s="5" customFormat="1" spans="1:208">
      <c r="A654" s="137"/>
      <c r="B654" s="123"/>
      <c r="C654" s="8"/>
      <c r="D654" s="3"/>
      <c r="E654" s="3"/>
      <c r="F654" s="3"/>
      <c r="G654" s="8"/>
      <c r="H654" s="3"/>
      <c r="I654" s="138"/>
      <c r="J654" s="3"/>
      <c r="K654" s="11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 s="12"/>
      <c r="DH654" s="12"/>
      <c r="DI654" s="12"/>
      <c r="DJ654" s="12"/>
      <c r="DK654" s="12"/>
      <c r="DL654" s="12"/>
      <c r="DM654" s="12"/>
      <c r="DN654" s="12"/>
      <c r="DO654" s="12"/>
      <c r="DP654" s="12"/>
      <c r="DQ654" s="12"/>
      <c r="DR654" s="12"/>
      <c r="DS654" s="12"/>
      <c r="DT654" s="12"/>
      <c r="DU654" s="12"/>
      <c r="DV654" s="12"/>
      <c r="DW654" s="12"/>
      <c r="DX654" s="12"/>
      <c r="DY654" s="12"/>
      <c r="DZ654" s="12"/>
      <c r="EA654" s="12"/>
      <c r="EB654" s="12"/>
      <c r="EC654" s="12"/>
      <c r="ED654" s="12"/>
      <c r="EE654" s="12"/>
      <c r="EF654" s="12"/>
      <c r="EG654" s="12"/>
      <c r="EH654" s="12"/>
      <c r="EI654" s="12"/>
      <c r="EJ654" s="12"/>
      <c r="EK654" s="12"/>
      <c r="EL654" s="12"/>
      <c r="EM654" s="12"/>
      <c r="EN654" s="12"/>
      <c r="EO654" s="12"/>
      <c r="EP654" s="12"/>
      <c r="EQ654" s="12"/>
      <c r="ER654" s="12"/>
      <c r="ES654" s="12"/>
      <c r="ET654" s="12"/>
      <c r="EU654" s="12"/>
      <c r="EV654" s="12"/>
      <c r="EW654" s="12"/>
      <c r="EX654" s="12"/>
      <c r="EY654" s="12"/>
      <c r="EZ654" s="12"/>
      <c r="FA654" s="12"/>
      <c r="FB654" s="12"/>
      <c r="FC654" s="12"/>
      <c r="FD654" s="12"/>
      <c r="FE654" s="12"/>
      <c r="FF654" s="12"/>
      <c r="FG654" s="12"/>
      <c r="FH654" s="12"/>
      <c r="FI654" s="12"/>
      <c r="FJ654" s="12"/>
      <c r="FK654" s="12"/>
      <c r="FL654" s="12"/>
      <c r="FM654" s="12"/>
      <c r="FN654" s="12"/>
      <c r="FO654" s="12"/>
      <c r="FP654" s="12"/>
      <c r="FQ654" s="12"/>
      <c r="FR654" s="12"/>
      <c r="FS654" s="12"/>
      <c r="FT654" s="12"/>
      <c r="FU654" s="12"/>
      <c r="FV654" s="12"/>
      <c r="FW654" s="12"/>
      <c r="FX654" s="12"/>
      <c r="FY654" s="12"/>
      <c r="FZ654" s="12"/>
      <c r="GA654" s="12"/>
      <c r="GB654" s="12"/>
      <c r="GC654" s="12"/>
      <c r="GD654" s="12"/>
      <c r="GE654" s="12"/>
      <c r="GF654" s="12"/>
      <c r="GG654" s="12"/>
      <c r="GH654" s="12"/>
      <c r="GI654" s="12"/>
      <c r="GJ654" s="12"/>
      <c r="GK654" s="12"/>
      <c r="GL654" s="12"/>
      <c r="GM654" s="12"/>
      <c r="GN654" s="12"/>
      <c r="GO654" s="12"/>
      <c r="GP654" s="12"/>
      <c r="GQ654" s="12"/>
      <c r="GR654" s="12"/>
      <c r="GS654" s="12"/>
      <c r="GT654" s="12"/>
      <c r="GU654" s="12"/>
      <c r="GV654" s="12"/>
      <c r="GW654" s="12"/>
      <c r="GX654" s="12"/>
      <c r="GY654" s="12"/>
      <c r="GZ654" s="12"/>
    </row>
    <row r="655" s="5" customFormat="1" spans="1:208">
      <c r="A655" s="137"/>
      <c r="B655" s="123"/>
      <c r="C655" s="8"/>
      <c r="D655" s="3"/>
      <c r="E655" s="3"/>
      <c r="F655" s="3"/>
      <c r="G655" s="8"/>
      <c r="H655" s="3"/>
      <c r="I655" s="138"/>
      <c r="J655" s="3"/>
      <c r="K655" s="11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 s="12"/>
      <c r="DH655" s="12"/>
      <c r="DI655" s="12"/>
      <c r="DJ655" s="12"/>
      <c r="DK655" s="12"/>
      <c r="DL655" s="12"/>
      <c r="DM655" s="12"/>
      <c r="DN655" s="12"/>
      <c r="DO655" s="12"/>
      <c r="DP655" s="12"/>
      <c r="DQ655" s="12"/>
      <c r="DR655" s="12"/>
      <c r="DS655" s="12"/>
      <c r="DT655" s="12"/>
      <c r="DU655" s="12"/>
      <c r="DV655" s="12"/>
      <c r="DW655" s="12"/>
      <c r="DX655" s="12"/>
      <c r="DY655" s="12"/>
      <c r="DZ655" s="12"/>
      <c r="EA655" s="12"/>
      <c r="EB655" s="12"/>
      <c r="EC655" s="12"/>
      <c r="ED655" s="12"/>
      <c r="EE655" s="12"/>
      <c r="EF655" s="12"/>
      <c r="EG655" s="12"/>
      <c r="EH655" s="12"/>
      <c r="EI655" s="12"/>
      <c r="EJ655" s="12"/>
      <c r="EK655" s="12"/>
      <c r="EL655" s="12"/>
      <c r="EM655" s="12"/>
      <c r="EN655" s="12"/>
      <c r="EO655" s="12"/>
      <c r="EP655" s="12"/>
      <c r="EQ655" s="12"/>
      <c r="ER655" s="12"/>
      <c r="ES655" s="12"/>
      <c r="ET655" s="12"/>
      <c r="EU655" s="12"/>
      <c r="EV655" s="12"/>
      <c r="EW655" s="12"/>
      <c r="EX655" s="12"/>
      <c r="EY655" s="12"/>
      <c r="EZ655" s="12"/>
      <c r="FA655" s="12"/>
      <c r="FB655" s="12"/>
      <c r="FC655" s="12"/>
      <c r="FD655" s="12"/>
      <c r="FE655" s="12"/>
      <c r="FF655" s="12"/>
      <c r="FG655" s="12"/>
      <c r="FH655" s="12"/>
      <c r="FI655" s="12"/>
      <c r="FJ655" s="12"/>
      <c r="FK655" s="12"/>
      <c r="FL655" s="12"/>
      <c r="FM655" s="12"/>
      <c r="FN655" s="12"/>
      <c r="FO655" s="12"/>
      <c r="FP655" s="12"/>
      <c r="FQ655" s="12"/>
      <c r="FR655" s="12"/>
      <c r="FS655" s="12"/>
      <c r="FT655" s="12"/>
      <c r="FU655" s="12"/>
      <c r="FV655" s="12"/>
      <c r="FW655" s="12"/>
      <c r="FX655" s="12"/>
      <c r="FY655" s="12"/>
      <c r="FZ655" s="12"/>
      <c r="GA655" s="12"/>
      <c r="GB655" s="12"/>
      <c r="GC655" s="12"/>
      <c r="GD655" s="12"/>
      <c r="GE655" s="12"/>
      <c r="GF655" s="12"/>
      <c r="GG655" s="12"/>
      <c r="GH655" s="12"/>
      <c r="GI655" s="12"/>
      <c r="GJ655" s="12"/>
      <c r="GK655" s="12"/>
      <c r="GL655" s="12"/>
      <c r="GM655" s="12"/>
      <c r="GN655" s="12"/>
      <c r="GO655" s="12"/>
      <c r="GP655" s="12"/>
      <c r="GQ655" s="12"/>
      <c r="GR655" s="12"/>
      <c r="GS655" s="12"/>
      <c r="GT655" s="12"/>
      <c r="GU655" s="12"/>
      <c r="GV655" s="12"/>
      <c r="GW655" s="12"/>
      <c r="GX655" s="12"/>
      <c r="GY655" s="12"/>
      <c r="GZ655" s="12"/>
    </row>
    <row r="656" s="5" customFormat="1" spans="1:208">
      <c r="A656" s="137"/>
      <c r="B656" s="123"/>
      <c r="C656" s="8"/>
      <c r="D656" s="3"/>
      <c r="E656" s="3"/>
      <c r="F656" s="3"/>
      <c r="G656" s="8"/>
      <c r="H656" s="3"/>
      <c r="I656" s="138"/>
      <c r="J656" s="3"/>
      <c r="K656" s="11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 s="12"/>
      <c r="DH656" s="12"/>
      <c r="DI656" s="12"/>
      <c r="DJ656" s="12"/>
      <c r="DK656" s="12"/>
      <c r="DL656" s="12"/>
      <c r="DM656" s="12"/>
      <c r="DN656" s="12"/>
      <c r="DO656" s="12"/>
      <c r="DP656" s="12"/>
      <c r="DQ656" s="12"/>
      <c r="DR656" s="12"/>
      <c r="DS656" s="12"/>
      <c r="DT656" s="12"/>
      <c r="DU656" s="12"/>
      <c r="DV656" s="12"/>
      <c r="DW656" s="12"/>
      <c r="DX656" s="12"/>
      <c r="DY656" s="12"/>
      <c r="DZ656" s="12"/>
      <c r="EA656" s="12"/>
      <c r="EB656" s="12"/>
      <c r="EC656" s="12"/>
      <c r="ED656" s="12"/>
      <c r="EE656" s="12"/>
      <c r="EF656" s="12"/>
      <c r="EG656" s="12"/>
      <c r="EH656" s="12"/>
      <c r="EI656" s="12"/>
      <c r="EJ656" s="12"/>
      <c r="EK656" s="12"/>
      <c r="EL656" s="12"/>
      <c r="EM656" s="12"/>
      <c r="EN656" s="12"/>
      <c r="EO656" s="12"/>
      <c r="EP656" s="12"/>
      <c r="EQ656" s="12"/>
      <c r="ER656" s="12"/>
      <c r="ES656" s="12"/>
      <c r="ET656" s="12"/>
      <c r="EU656" s="12"/>
      <c r="EV656" s="12"/>
      <c r="EW656" s="12"/>
      <c r="EX656" s="12"/>
      <c r="EY656" s="12"/>
      <c r="EZ656" s="12"/>
      <c r="FA656" s="12"/>
      <c r="FB656" s="12"/>
      <c r="FC656" s="12"/>
      <c r="FD656" s="12"/>
      <c r="FE656" s="12"/>
      <c r="FF656" s="12"/>
      <c r="FG656" s="12"/>
      <c r="FH656" s="12"/>
      <c r="FI656" s="12"/>
      <c r="FJ656" s="12"/>
      <c r="FK656" s="12"/>
      <c r="FL656" s="12"/>
      <c r="FM656" s="12"/>
      <c r="FN656" s="12"/>
      <c r="FO656" s="12"/>
      <c r="FP656" s="12"/>
      <c r="FQ656" s="12"/>
      <c r="FR656" s="12"/>
      <c r="FS656" s="12"/>
      <c r="FT656" s="12"/>
      <c r="FU656" s="12"/>
      <c r="FV656" s="12"/>
      <c r="FW656" s="12"/>
      <c r="FX656" s="12"/>
      <c r="FY656" s="12"/>
      <c r="FZ656" s="12"/>
      <c r="GA656" s="12"/>
      <c r="GB656" s="12"/>
      <c r="GC656" s="12"/>
      <c r="GD656" s="12"/>
      <c r="GE656" s="12"/>
      <c r="GF656" s="12"/>
      <c r="GG656" s="12"/>
      <c r="GH656" s="12"/>
      <c r="GI656" s="12"/>
      <c r="GJ656" s="12"/>
      <c r="GK656" s="12"/>
      <c r="GL656" s="12"/>
      <c r="GM656" s="12"/>
      <c r="GN656" s="12"/>
      <c r="GO656" s="12"/>
      <c r="GP656" s="12"/>
      <c r="GQ656" s="12"/>
      <c r="GR656" s="12"/>
      <c r="GS656" s="12"/>
      <c r="GT656" s="12"/>
      <c r="GU656" s="12"/>
      <c r="GV656" s="12"/>
      <c r="GW656" s="12"/>
      <c r="GX656" s="12"/>
      <c r="GY656" s="12"/>
      <c r="GZ656" s="12"/>
    </row>
    <row r="657" s="5" customFormat="1" spans="1:208">
      <c r="A657" s="137"/>
      <c r="B657" s="123"/>
      <c r="C657" s="8"/>
      <c r="D657" s="3"/>
      <c r="E657" s="3"/>
      <c r="F657" s="3"/>
      <c r="G657" s="8"/>
      <c r="H657" s="3"/>
      <c r="I657" s="138"/>
      <c r="J657" s="3"/>
      <c r="K657" s="11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 s="12"/>
      <c r="DH657" s="12"/>
      <c r="DI657" s="12"/>
      <c r="DJ657" s="12"/>
      <c r="DK657" s="12"/>
      <c r="DL657" s="12"/>
      <c r="DM657" s="12"/>
      <c r="DN657" s="12"/>
      <c r="DO657" s="12"/>
      <c r="DP657" s="12"/>
      <c r="DQ657" s="12"/>
      <c r="DR657" s="12"/>
      <c r="DS657" s="12"/>
      <c r="DT657" s="12"/>
      <c r="DU657" s="12"/>
      <c r="DV657" s="12"/>
      <c r="DW657" s="12"/>
      <c r="DX657" s="12"/>
      <c r="DY657" s="12"/>
      <c r="DZ657" s="12"/>
      <c r="EA657" s="12"/>
      <c r="EB657" s="12"/>
      <c r="EC657" s="12"/>
      <c r="ED657" s="12"/>
      <c r="EE657" s="12"/>
      <c r="EF657" s="12"/>
      <c r="EG657" s="12"/>
      <c r="EH657" s="12"/>
      <c r="EI657" s="12"/>
      <c r="EJ657" s="12"/>
      <c r="EK657" s="12"/>
      <c r="EL657" s="12"/>
      <c r="EM657" s="12"/>
      <c r="EN657" s="12"/>
      <c r="EO657" s="12"/>
      <c r="EP657" s="12"/>
      <c r="EQ657" s="12"/>
      <c r="ER657" s="12"/>
      <c r="ES657" s="12"/>
      <c r="ET657" s="12"/>
      <c r="EU657" s="12"/>
      <c r="EV657" s="12"/>
      <c r="EW657" s="12"/>
      <c r="EX657" s="12"/>
      <c r="EY657" s="12"/>
      <c r="EZ657" s="12"/>
      <c r="FA657" s="12"/>
      <c r="FB657" s="12"/>
      <c r="FC657" s="12"/>
      <c r="FD657" s="12"/>
      <c r="FE657" s="12"/>
      <c r="FF657" s="12"/>
      <c r="FG657" s="12"/>
      <c r="FH657" s="12"/>
      <c r="FI657" s="12"/>
      <c r="FJ657" s="12"/>
      <c r="FK657" s="12"/>
      <c r="FL657" s="12"/>
      <c r="FM657" s="12"/>
      <c r="FN657" s="12"/>
      <c r="FO657" s="12"/>
      <c r="FP657" s="12"/>
      <c r="FQ657" s="12"/>
      <c r="FR657" s="12"/>
      <c r="FS657" s="12"/>
      <c r="FT657" s="12"/>
      <c r="FU657" s="12"/>
      <c r="FV657" s="12"/>
      <c r="FW657" s="12"/>
      <c r="FX657" s="12"/>
      <c r="FY657" s="12"/>
      <c r="FZ657" s="12"/>
      <c r="GA657" s="12"/>
      <c r="GB657" s="12"/>
      <c r="GC657" s="12"/>
      <c r="GD657" s="12"/>
      <c r="GE657" s="12"/>
      <c r="GF657" s="12"/>
      <c r="GG657" s="12"/>
      <c r="GH657" s="12"/>
      <c r="GI657" s="12"/>
      <c r="GJ657" s="12"/>
      <c r="GK657" s="12"/>
      <c r="GL657" s="12"/>
      <c r="GM657" s="12"/>
      <c r="GN657" s="12"/>
      <c r="GO657" s="12"/>
      <c r="GP657" s="12"/>
      <c r="GQ657" s="12"/>
      <c r="GR657" s="12"/>
      <c r="GS657" s="12"/>
      <c r="GT657" s="12"/>
      <c r="GU657" s="12"/>
      <c r="GV657" s="12"/>
      <c r="GW657" s="12"/>
      <c r="GX657" s="12"/>
      <c r="GY657" s="12"/>
      <c r="GZ657" s="12"/>
    </row>
    <row r="658" s="5" customFormat="1" spans="1:208">
      <c r="A658" s="137"/>
      <c r="B658" s="123"/>
      <c r="C658" s="8"/>
      <c r="D658" s="3"/>
      <c r="E658" s="3"/>
      <c r="F658" s="3"/>
      <c r="G658" s="8"/>
      <c r="H658" s="3"/>
      <c r="I658" s="138"/>
      <c r="J658" s="3"/>
      <c r="K658" s="11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 s="12"/>
      <c r="DH658" s="12"/>
      <c r="DI658" s="12"/>
      <c r="DJ658" s="12"/>
      <c r="DK658" s="12"/>
      <c r="DL658" s="12"/>
      <c r="DM658" s="12"/>
      <c r="DN658" s="12"/>
      <c r="DO658" s="12"/>
      <c r="DP658" s="12"/>
      <c r="DQ658" s="12"/>
      <c r="DR658" s="12"/>
      <c r="DS658" s="12"/>
      <c r="DT658" s="12"/>
      <c r="DU658" s="12"/>
      <c r="DV658" s="12"/>
      <c r="DW658" s="12"/>
      <c r="DX658" s="12"/>
      <c r="DY658" s="12"/>
      <c r="DZ658" s="12"/>
      <c r="EA658" s="12"/>
      <c r="EB658" s="12"/>
      <c r="EC658" s="12"/>
      <c r="ED658" s="12"/>
      <c r="EE658" s="12"/>
      <c r="EF658" s="12"/>
      <c r="EG658" s="12"/>
      <c r="EH658" s="12"/>
      <c r="EI658" s="12"/>
      <c r="EJ658" s="12"/>
      <c r="EK658" s="12"/>
      <c r="EL658" s="12"/>
      <c r="EM658" s="12"/>
      <c r="EN658" s="12"/>
      <c r="EO658" s="12"/>
      <c r="EP658" s="12"/>
      <c r="EQ658" s="12"/>
      <c r="ER658" s="12"/>
      <c r="ES658" s="12"/>
      <c r="ET658" s="12"/>
      <c r="EU658" s="12"/>
      <c r="EV658" s="12"/>
      <c r="EW658" s="12"/>
      <c r="EX658" s="12"/>
      <c r="EY658" s="12"/>
      <c r="EZ658" s="12"/>
      <c r="FA658" s="12"/>
      <c r="FB658" s="12"/>
      <c r="FC658" s="12"/>
      <c r="FD658" s="12"/>
      <c r="FE658" s="12"/>
      <c r="FF658" s="12"/>
      <c r="FG658" s="12"/>
      <c r="FH658" s="12"/>
      <c r="FI658" s="12"/>
      <c r="FJ658" s="12"/>
      <c r="FK658" s="12"/>
      <c r="FL658" s="12"/>
      <c r="FM658" s="12"/>
      <c r="FN658" s="12"/>
      <c r="FO658" s="12"/>
      <c r="FP658" s="12"/>
      <c r="FQ658" s="12"/>
      <c r="FR658" s="12"/>
      <c r="FS658" s="12"/>
      <c r="FT658" s="12"/>
      <c r="FU658" s="12"/>
      <c r="FV658" s="12"/>
      <c r="FW658" s="12"/>
      <c r="FX658" s="12"/>
      <c r="FY658" s="12"/>
      <c r="FZ658" s="12"/>
      <c r="GA658" s="12"/>
      <c r="GB658" s="12"/>
      <c r="GC658" s="12"/>
      <c r="GD658" s="12"/>
      <c r="GE658" s="12"/>
      <c r="GF658" s="12"/>
      <c r="GG658" s="12"/>
      <c r="GH658" s="12"/>
      <c r="GI658" s="12"/>
      <c r="GJ658" s="12"/>
      <c r="GK658" s="12"/>
      <c r="GL658" s="12"/>
      <c r="GM658" s="12"/>
      <c r="GN658" s="12"/>
      <c r="GO658" s="12"/>
      <c r="GP658" s="12"/>
      <c r="GQ658" s="12"/>
      <c r="GR658" s="12"/>
      <c r="GS658" s="12"/>
      <c r="GT658" s="12"/>
      <c r="GU658" s="12"/>
      <c r="GV658" s="12"/>
      <c r="GW658" s="12"/>
      <c r="GX658" s="12"/>
      <c r="GY658" s="12"/>
      <c r="GZ658" s="12"/>
    </row>
    <row r="659" s="5" customFormat="1" spans="1:208">
      <c r="A659" s="137"/>
      <c r="B659" s="123"/>
      <c r="C659" s="8"/>
      <c r="D659" s="3"/>
      <c r="E659" s="3"/>
      <c r="F659" s="3"/>
      <c r="G659" s="8"/>
      <c r="H659" s="3"/>
      <c r="I659" s="138"/>
      <c r="J659" s="3"/>
      <c r="K659" s="11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</row>
    <row r="660" s="5" customFormat="1" spans="1:208">
      <c r="A660" s="137"/>
      <c r="B660" s="123"/>
      <c r="C660" s="8"/>
      <c r="D660" s="3"/>
      <c r="E660" s="3"/>
      <c r="F660" s="3"/>
      <c r="G660" s="8"/>
      <c r="H660" s="3"/>
      <c r="I660" s="138"/>
      <c r="J660" s="3"/>
      <c r="K660" s="11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</row>
    <row r="661" s="5" customFormat="1" spans="1:208">
      <c r="A661" s="137"/>
      <c r="B661" s="123"/>
      <c r="C661" s="8"/>
      <c r="D661" s="3"/>
      <c r="E661" s="3"/>
      <c r="F661" s="3"/>
      <c r="G661" s="8"/>
      <c r="H661" s="3"/>
      <c r="I661" s="138"/>
      <c r="J661" s="3"/>
      <c r="K661" s="11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  <c r="BZ661" s="12"/>
      <c r="CA661" s="12"/>
      <c r="CB661" s="12"/>
      <c r="CC661" s="12"/>
      <c r="CD661" s="12"/>
      <c r="CE661" s="12"/>
      <c r="CF661" s="12"/>
      <c r="CG661" s="12"/>
      <c r="CH661" s="12"/>
      <c r="CI661" s="12"/>
      <c r="CJ661" s="12"/>
      <c r="CK661" s="12"/>
      <c r="CL661" s="12"/>
      <c r="CM661" s="12"/>
      <c r="CN661" s="12"/>
      <c r="CO661" s="12"/>
      <c r="CP661" s="12"/>
      <c r="CQ661" s="12"/>
      <c r="CR661" s="12"/>
      <c r="CS661" s="12"/>
      <c r="CT661" s="12"/>
      <c r="CU661" s="12"/>
      <c r="CV661" s="12"/>
      <c r="CW661" s="12"/>
      <c r="CX661" s="12"/>
      <c r="CY661" s="12"/>
      <c r="CZ661" s="12"/>
      <c r="DA661" s="12"/>
      <c r="DB661" s="12"/>
      <c r="DC661" s="12"/>
      <c r="DD661" s="12"/>
      <c r="DE661" s="12"/>
      <c r="DF661" s="12"/>
      <c r="DG661" s="12"/>
      <c r="DH661" s="12"/>
      <c r="DI661" s="12"/>
      <c r="DJ661" s="12"/>
      <c r="DK661" s="12"/>
      <c r="DL661" s="12"/>
      <c r="DM661" s="12"/>
      <c r="DN661" s="12"/>
      <c r="DO661" s="12"/>
      <c r="DP661" s="12"/>
      <c r="DQ661" s="12"/>
      <c r="DR661" s="12"/>
      <c r="DS661" s="12"/>
      <c r="DT661" s="12"/>
      <c r="DU661" s="12"/>
      <c r="DV661" s="12"/>
      <c r="DW661" s="12"/>
      <c r="DX661" s="12"/>
      <c r="DY661" s="12"/>
      <c r="DZ661" s="12"/>
      <c r="EA661" s="12"/>
      <c r="EB661" s="12"/>
      <c r="EC661" s="12"/>
      <c r="ED661" s="12"/>
      <c r="EE661" s="12"/>
      <c r="EF661" s="12"/>
      <c r="EG661" s="12"/>
      <c r="EH661" s="12"/>
      <c r="EI661" s="12"/>
      <c r="EJ661" s="12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  <c r="GA661" s="12"/>
      <c r="GB661" s="12"/>
      <c r="GC661" s="12"/>
      <c r="GD661" s="12"/>
      <c r="GE661" s="12"/>
      <c r="GF661" s="12"/>
      <c r="GG661" s="12"/>
      <c r="GH661" s="12"/>
      <c r="GI661" s="12"/>
      <c r="GJ661" s="12"/>
      <c r="GK661" s="12"/>
      <c r="GL661" s="12"/>
      <c r="GM661" s="12"/>
      <c r="GN661" s="12"/>
      <c r="GO661" s="12"/>
      <c r="GP661" s="12"/>
      <c r="GQ661" s="12"/>
      <c r="GR661" s="12"/>
      <c r="GS661" s="12"/>
      <c r="GT661" s="12"/>
      <c r="GU661" s="12"/>
      <c r="GV661" s="12"/>
      <c r="GW661" s="12"/>
      <c r="GX661" s="12"/>
      <c r="GY661" s="12"/>
      <c r="GZ661" s="12"/>
    </row>
    <row r="662" s="5" customFormat="1" spans="1:208">
      <c r="A662" s="137"/>
      <c r="B662" s="123"/>
      <c r="C662" s="8"/>
      <c r="D662" s="3"/>
      <c r="E662" s="3"/>
      <c r="F662" s="3"/>
      <c r="G662" s="8"/>
      <c r="H662" s="3"/>
      <c r="I662" s="138"/>
      <c r="J662" s="3"/>
      <c r="K662" s="11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 s="12"/>
      <c r="DH662" s="12"/>
      <c r="DI662" s="12"/>
      <c r="DJ662" s="12"/>
      <c r="DK662" s="12"/>
      <c r="DL662" s="12"/>
      <c r="DM662" s="12"/>
      <c r="DN662" s="12"/>
      <c r="DO662" s="12"/>
      <c r="DP662" s="12"/>
      <c r="DQ662" s="12"/>
      <c r="DR662" s="12"/>
      <c r="DS662" s="12"/>
      <c r="DT662" s="12"/>
      <c r="DU662" s="12"/>
      <c r="DV662" s="12"/>
      <c r="DW662" s="12"/>
      <c r="DX662" s="12"/>
      <c r="DY662" s="12"/>
      <c r="DZ662" s="12"/>
      <c r="EA662" s="12"/>
      <c r="EB662" s="12"/>
      <c r="EC662" s="12"/>
      <c r="ED662" s="12"/>
      <c r="EE662" s="12"/>
      <c r="EF662" s="12"/>
      <c r="EG662" s="12"/>
      <c r="EH662" s="12"/>
      <c r="EI662" s="12"/>
      <c r="EJ662" s="12"/>
      <c r="EK662" s="12"/>
      <c r="EL662" s="12"/>
      <c r="EM662" s="12"/>
      <c r="EN662" s="12"/>
      <c r="EO662" s="12"/>
      <c r="EP662" s="12"/>
      <c r="EQ662" s="12"/>
      <c r="ER662" s="12"/>
      <c r="ES662" s="12"/>
      <c r="ET662" s="12"/>
      <c r="EU662" s="12"/>
      <c r="EV662" s="12"/>
      <c r="EW662" s="12"/>
      <c r="EX662" s="12"/>
      <c r="EY662" s="12"/>
      <c r="EZ662" s="12"/>
      <c r="FA662" s="12"/>
      <c r="FB662" s="12"/>
      <c r="FC662" s="12"/>
      <c r="FD662" s="12"/>
      <c r="FE662" s="12"/>
      <c r="FF662" s="12"/>
      <c r="FG662" s="12"/>
      <c r="FH662" s="12"/>
      <c r="FI662" s="12"/>
      <c r="FJ662" s="12"/>
      <c r="FK662" s="12"/>
      <c r="FL662" s="12"/>
      <c r="FM662" s="12"/>
      <c r="FN662" s="12"/>
      <c r="FO662" s="12"/>
      <c r="FP662" s="12"/>
      <c r="FQ662" s="12"/>
      <c r="FR662" s="12"/>
      <c r="FS662" s="12"/>
      <c r="FT662" s="12"/>
      <c r="FU662" s="12"/>
      <c r="FV662" s="12"/>
      <c r="FW662" s="12"/>
      <c r="FX662" s="12"/>
      <c r="FY662" s="12"/>
      <c r="FZ662" s="12"/>
      <c r="GA662" s="12"/>
      <c r="GB662" s="12"/>
      <c r="GC662" s="12"/>
      <c r="GD662" s="12"/>
      <c r="GE662" s="12"/>
      <c r="GF662" s="12"/>
      <c r="GG662" s="12"/>
      <c r="GH662" s="12"/>
      <c r="GI662" s="12"/>
      <c r="GJ662" s="12"/>
      <c r="GK662" s="12"/>
      <c r="GL662" s="12"/>
      <c r="GM662" s="12"/>
      <c r="GN662" s="12"/>
      <c r="GO662" s="12"/>
      <c r="GP662" s="12"/>
      <c r="GQ662" s="12"/>
      <c r="GR662" s="12"/>
      <c r="GS662" s="12"/>
      <c r="GT662" s="12"/>
      <c r="GU662" s="12"/>
      <c r="GV662" s="12"/>
      <c r="GW662" s="12"/>
      <c r="GX662" s="12"/>
      <c r="GY662" s="12"/>
      <c r="GZ662" s="12"/>
    </row>
    <row r="663" s="5" customFormat="1" spans="1:208">
      <c r="A663" s="137"/>
      <c r="B663" s="123"/>
      <c r="C663" s="8"/>
      <c r="D663" s="3"/>
      <c r="E663" s="3"/>
      <c r="F663" s="3"/>
      <c r="G663" s="8"/>
      <c r="H663" s="3"/>
      <c r="I663" s="138"/>
      <c r="J663" s="3"/>
      <c r="K663" s="11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 s="12"/>
      <c r="DH663" s="12"/>
      <c r="DI663" s="12"/>
      <c r="DJ663" s="12"/>
      <c r="DK663" s="12"/>
      <c r="DL663" s="12"/>
      <c r="DM663" s="12"/>
      <c r="DN663" s="12"/>
      <c r="DO663" s="12"/>
      <c r="DP663" s="12"/>
      <c r="DQ663" s="12"/>
      <c r="DR663" s="12"/>
      <c r="DS663" s="12"/>
      <c r="DT663" s="12"/>
      <c r="DU663" s="12"/>
      <c r="DV663" s="12"/>
      <c r="DW663" s="12"/>
      <c r="DX663" s="12"/>
      <c r="DY663" s="12"/>
      <c r="DZ663" s="12"/>
      <c r="EA663" s="12"/>
      <c r="EB663" s="12"/>
      <c r="EC663" s="12"/>
      <c r="ED663" s="12"/>
      <c r="EE663" s="12"/>
      <c r="EF663" s="12"/>
      <c r="EG663" s="12"/>
      <c r="EH663" s="12"/>
      <c r="EI663" s="12"/>
      <c r="EJ663" s="12"/>
      <c r="EK663" s="12"/>
      <c r="EL663" s="12"/>
      <c r="EM663" s="12"/>
      <c r="EN663" s="12"/>
      <c r="EO663" s="12"/>
      <c r="EP663" s="12"/>
      <c r="EQ663" s="12"/>
      <c r="ER663" s="12"/>
      <c r="ES663" s="12"/>
      <c r="ET663" s="12"/>
      <c r="EU663" s="12"/>
      <c r="EV663" s="12"/>
      <c r="EW663" s="12"/>
      <c r="EX663" s="12"/>
      <c r="EY663" s="12"/>
      <c r="EZ663" s="12"/>
      <c r="FA663" s="12"/>
      <c r="FB663" s="12"/>
      <c r="FC663" s="12"/>
      <c r="FD663" s="12"/>
      <c r="FE663" s="12"/>
      <c r="FF663" s="12"/>
      <c r="FG663" s="12"/>
      <c r="FH663" s="12"/>
      <c r="FI663" s="12"/>
      <c r="FJ663" s="12"/>
      <c r="FK663" s="12"/>
      <c r="FL663" s="12"/>
      <c r="FM663" s="12"/>
      <c r="FN663" s="12"/>
      <c r="FO663" s="12"/>
      <c r="FP663" s="12"/>
      <c r="FQ663" s="12"/>
      <c r="FR663" s="12"/>
      <c r="FS663" s="12"/>
      <c r="FT663" s="12"/>
      <c r="FU663" s="12"/>
      <c r="FV663" s="12"/>
      <c r="FW663" s="12"/>
      <c r="FX663" s="12"/>
      <c r="FY663" s="12"/>
      <c r="FZ663" s="12"/>
      <c r="GA663" s="12"/>
      <c r="GB663" s="12"/>
      <c r="GC663" s="12"/>
      <c r="GD663" s="12"/>
      <c r="GE663" s="12"/>
      <c r="GF663" s="12"/>
      <c r="GG663" s="12"/>
      <c r="GH663" s="12"/>
      <c r="GI663" s="12"/>
      <c r="GJ663" s="12"/>
      <c r="GK663" s="12"/>
      <c r="GL663" s="12"/>
      <c r="GM663" s="12"/>
      <c r="GN663" s="12"/>
      <c r="GO663" s="12"/>
      <c r="GP663" s="12"/>
      <c r="GQ663" s="12"/>
      <c r="GR663" s="12"/>
      <c r="GS663" s="12"/>
      <c r="GT663" s="12"/>
      <c r="GU663" s="12"/>
      <c r="GV663" s="12"/>
      <c r="GW663" s="12"/>
      <c r="GX663" s="12"/>
      <c r="GY663" s="12"/>
      <c r="GZ663" s="12"/>
    </row>
    <row r="664" s="5" customFormat="1" spans="1:208">
      <c r="A664" s="137"/>
      <c r="B664" s="123"/>
      <c r="C664" s="8"/>
      <c r="D664" s="3"/>
      <c r="E664" s="3"/>
      <c r="F664" s="3"/>
      <c r="G664" s="8"/>
      <c r="H664" s="3"/>
      <c r="I664" s="138"/>
      <c r="J664" s="3"/>
      <c r="K664" s="11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 s="12"/>
      <c r="DH664" s="12"/>
      <c r="DI664" s="12"/>
      <c r="DJ664" s="12"/>
      <c r="DK664" s="12"/>
      <c r="DL664" s="12"/>
      <c r="DM664" s="12"/>
      <c r="DN664" s="12"/>
      <c r="DO664" s="12"/>
      <c r="DP664" s="12"/>
      <c r="DQ664" s="12"/>
      <c r="DR664" s="12"/>
      <c r="DS664" s="12"/>
      <c r="DT664" s="12"/>
      <c r="DU664" s="12"/>
      <c r="DV664" s="12"/>
      <c r="DW664" s="12"/>
      <c r="DX664" s="12"/>
      <c r="DY664" s="12"/>
      <c r="DZ664" s="12"/>
      <c r="EA664" s="12"/>
      <c r="EB664" s="12"/>
      <c r="EC664" s="12"/>
      <c r="ED664" s="12"/>
      <c r="EE664" s="12"/>
      <c r="EF664" s="12"/>
      <c r="EG664" s="12"/>
      <c r="EH664" s="12"/>
      <c r="EI664" s="12"/>
      <c r="EJ664" s="12"/>
      <c r="EK664" s="12"/>
      <c r="EL664" s="12"/>
      <c r="EM664" s="12"/>
      <c r="EN664" s="12"/>
      <c r="EO664" s="12"/>
      <c r="EP664" s="12"/>
      <c r="EQ664" s="12"/>
      <c r="ER664" s="12"/>
      <c r="ES664" s="12"/>
      <c r="ET664" s="12"/>
      <c r="EU664" s="12"/>
      <c r="EV664" s="12"/>
      <c r="EW664" s="12"/>
      <c r="EX664" s="12"/>
      <c r="EY664" s="12"/>
      <c r="EZ664" s="12"/>
      <c r="FA664" s="12"/>
      <c r="FB664" s="12"/>
      <c r="FC664" s="12"/>
      <c r="FD664" s="12"/>
      <c r="FE664" s="12"/>
      <c r="FF664" s="12"/>
      <c r="FG664" s="12"/>
      <c r="FH664" s="12"/>
      <c r="FI664" s="12"/>
      <c r="FJ664" s="12"/>
      <c r="FK664" s="12"/>
      <c r="FL664" s="12"/>
      <c r="FM664" s="12"/>
      <c r="FN664" s="12"/>
      <c r="FO664" s="12"/>
      <c r="FP664" s="12"/>
      <c r="FQ664" s="12"/>
      <c r="FR664" s="12"/>
      <c r="FS664" s="12"/>
      <c r="FT664" s="12"/>
      <c r="FU664" s="12"/>
      <c r="FV664" s="12"/>
      <c r="FW664" s="12"/>
      <c r="FX664" s="12"/>
      <c r="FY664" s="12"/>
      <c r="FZ664" s="12"/>
      <c r="GA664" s="12"/>
      <c r="GB664" s="12"/>
      <c r="GC664" s="12"/>
      <c r="GD664" s="12"/>
      <c r="GE664" s="12"/>
      <c r="GF664" s="12"/>
      <c r="GG664" s="12"/>
      <c r="GH664" s="12"/>
      <c r="GI664" s="12"/>
      <c r="GJ664" s="12"/>
      <c r="GK664" s="12"/>
      <c r="GL664" s="12"/>
      <c r="GM664" s="12"/>
      <c r="GN664" s="12"/>
      <c r="GO664" s="12"/>
      <c r="GP664" s="12"/>
      <c r="GQ664" s="12"/>
      <c r="GR664" s="12"/>
      <c r="GS664" s="12"/>
      <c r="GT664" s="12"/>
      <c r="GU664" s="12"/>
      <c r="GV664" s="12"/>
      <c r="GW664" s="12"/>
      <c r="GX664" s="12"/>
      <c r="GY664" s="12"/>
      <c r="GZ664" s="12"/>
    </row>
    <row r="665" s="5" customFormat="1" spans="1:208">
      <c r="A665" s="137"/>
      <c r="B665" s="123"/>
      <c r="C665" s="8"/>
      <c r="D665" s="3"/>
      <c r="E665" s="3"/>
      <c r="F665" s="3"/>
      <c r="G665" s="8"/>
      <c r="H665" s="3"/>
      <c r="I665" s="138"/>
      <c r="J665" s="3"/>
      <c r="K665" s="11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 s="12"/>
      <c r="DH665" s="12"/>
      <c r="DI665" s="12"/>
      <c r="DJ665" s="12"/>
      <c r="DK665" s="12"/>
      <c r="DL665" s="12"/>
      <c r="DM665" s="12"/>
      <c r="DN665" s="12"/>
      <c r="DO665" s="12"/>
      <c r="DP665" s="12"/>
      <c r="DQ665" s="12"/>
      <c r="DR665" s="12"/>
      <c r="DS665" s="12"/>
      <c r="DT665" s="12"/>
      <c r="DU665" s="12"/>
      <c r="DV665" s="12"/>
      <c r="DW665" s="12"/>
      <c r="DX665" s="12"/>
      <c r="DY665" s="12"/>
      <c r="DZ665" s="12"/>
      <c r="EA665" s="12"/>
      <c r="EB665" s="12"/>
      <c r="EC665" s="12"/>
      <c r="ED665" s="12"/>
      <c r="EE665" s="12"/>
      <c r="EF665" s="12"/>
      <c r="EG665" s="12"/>
      <c r="EH665" s="12"/>
      <c r="EI665" s="12"/>
      <c r="EJ665" s="12"/>
      <c r="EK665" s="12"/>
      <c r="EL665" s="12"/>
      <c r="EM665" s="12"/>
      <c r="EN665" s="12"/>
      <c r="EO665" s="12"/>
      <c r="EP665" s="12"/>
      <c r="EQ665" s="12"/>
      <c r="ER665" s="12"/>
      <c r="ES665" s="12"/>
      <c r="ET665" s="12"/>
      <c r="EU665" s="12"/>
      <c r="EV665" s="12"/>
      <c r="EW665" s="12"/>
      <c r="EX665" s="12"/>
      <c r="EY665" s="12"/>
      <c r="EZ665" s="12"/>
      <c r="FA665" s="12"/>
      <c r="FB665" s="12"/>
      <c r="FC665" s="12"/>
      <c r="FD665" s="12"/>
      <c r="FE665" s="12"/>
      <c r="FF665" s="12"/>
      <c r="FG665" s="12"/>
      <c r="FH665" s="12"/>
      <c r="FI665" s="12"/>
      <c r="FJ665" s="12"/>
      <c r="FK665" s="12"/>
      <c r="FL665" s="12"/>
      <c r="FM665" s="12"/>
      <c r="FN665" s="12"/>
      <c r="FO665" s="12"/>
      <c r="FP665" s="12"/>
      <c r="FQ665" s="12"/>
      <c r="FR665" s="12"/>
      <c r="FS665" s="12"/>
      <c r="FT665" s="12"/>
      <c r="FU665" s="12"/>
      <c r="FV665" s="12"/>
      <c r="FW665" s="12"/>
      <c r="FX665" s="12"/>
      <c r="FY665" s="12"/>
      <c r="FZ665" s="12"/>
      <c r="GA665" s="12"/>
      <c r="GB665" s="12"/>
      <c r="GC665" s="12"/>
      <c r="GD665" s="12"/>
      <c r="GE665" s="12"/>
      <c r="GF665" s="12"/>
      <c r="GG665" s="12"/>
      <c r="GH665" s="12"/>
      <c r="GI665" s="12"/>
      <c r="GJ665" s="12"/>
      <c r="GK665" s="12"/>
      <c r="GL665" s="12"/>
      <c r="GM665" s="12"/>
      <c r="GN665" s="12"/>
      <c r="GO665" s="12"/>
      <c r="GP665" s="12"/>
      <c r="GQ665" s="12"/>
      <c r="GR665" s="12"/>
      <c r="GS665" s="12"/>
      <c r="GT665" s="12"/>
      <c r="GU665" s="12"/>
      <c r="GV665" s="12"/>
      <c r="GW665" s="12"/>
      <c r="GX665" s="12"/>
      <c r="GY665" s="12"/>
      <c r="GZ665" s="12"/>
    </row>
    <row r="666" s="5" customFormat="1" spans="1:208">
      <c r="A666" s="137"/>
      <c r="B666" s="123"/>
      <c r="C666" s="8"/>
      <c r="D666" s="3"/>
      <c r="E666" s="3"/>
      <c r="F666" s="3"/>
      <c r="G666" s="8"/>
      <c r="H666" s="3"/>
      <c r="I666" s="138"/>
      <c r="J666" s="3"/>
      <c r="K666" s="11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 s="12"/>
      <c r="DH666" s="12"/>
      <c r="DI666" s="12"/>
      <c r="DJ666" s="12"/>
      <c r="DK666" s="12"/>
      <c r="DL666" s="12"/>
      <c r="DM666" s="12"/>
      <c r="DN666" s="12"/>
      <c r="DO666" s="12"/>
      <c r="DP666" s="12"/>
      <c r="DQ666" s="12"/>
      <c r="DR666" s="12"/>
      <c r="DS666" s="12"/>
      <c r="DT666" s="12"/>
      <c r="DU666" s="12"/>
      <c r="DV666" s="12"/>
      <c r="DW666" s="12"/>
      <c r="DX666" s="12"/>
      <c r="DY666" s="12"/>
      <c r="DZ666" s="12"/>
      <c r="EA666" s="12"/>
      <c r="EB666" s="12"/>
      <c r="EC666" s="12"/>
      <c r="ED666" s="12"/>
      <c r="EE666" s="12"/>
      <c r="EF666" s="12"/>
      <c r="EG666" s="12"/>
      <c r="EH666" s="12"/>
      <c r="EI666" s="12"/>
      <c r="EJ666" s="12"/>
      <c r="EK666" s="12"/>
      <c r="EL666" s="12"/>
      <c r="EM666" s="12"/>
      <c r="EN666" s="12"/>
      <c r="EO666" s="12"/>
      <c r="EP666" s="12"/>
      <c r="EQ666" s="12"/>
      <c r="ER666" s="12"/>
      <c r="ES666" s="12"/>
      <c r="ET666" s="12"/>
      <c r="EU666" s="12"/>
      <c r="EV666" s="12"/>
      <c r="EW666" s="12"/>
      <c r="EX666" s="12"/>
      <c r="EY666" s="12"/>
      <c r="EZ666" s="12"/>
      <c r="FA666" s="12"/>
      <c r="FB666" s="12"/>
      <c r="FC666" s="12"/>
      <c r="FD666" s="12"/>
      <c r="FE666" s="12"/>
      <c r="FF666" s="12"/>
      <c r="FG666" s="12"/>
      <c r="FH666" s="12"/>
      <c r="FI666" s="12"/>
      <c r="FJ666" s="12"/>
      <c r="FK666" s="12"/>
      <c r="FL666" s="12"/>
      <c r="FM666" s="12"/>
      <c r="FN666" s="12"/>
      <c r="FO666" s="12"/>
      <c r="FP666" s="12"/>
      <c r="FQ666" s="12"/>
      <c r="FR666" s="12"/>
      <c r="FS666" s="12"/>
      <c r="FT666" s="12"/>
      <c r="FU666" s="12"/>
      <c r="FV666" s="12"/>
      <c r="FW666" s="12"/>
      <c r="FX666" s="12"/>
      <c r="FY666" s="12"/>
      <c r="FZ666" s="12"/>
      <c r="GA666" s="12"/>
      <c r="GB666" s="12"/>
      <c r="GC666" s="12"/>
      <c r="GD666" s="12"/>
      <c r="GE666" s="12"/>
      <c r="GF666" s="12"/>
      <c r="GG666" s="12"/>
      <c r="GH666" s="12"/>
      <c r="GI666" s="12"/>
      <c r="GJ666" s="12"/>
      <c r="GK666" s="12"/>
      <c r="GL666" s="12"/>
      <c r="GM666" s="12"/>
      <c r="GN666" s="12"/>
      <c r="GO666" s="12"/>
      <c r="GP666" s="12"/>
      <c r="GQ666" s="12"/>
      <c r="GR666" s="12"/>
      <c r="GS666" s="12"/>
      <c r="GT666" s="12"/>
      <c r="GU666" s="12"/>
      <c r="GV666" s="12"/>
      <c r="GW666" s="12"/>
      <c r="GX666" s="12"/>
      <c r="GY666" s="12"/>
      <c r="GZ666" s="12"/>
    </row>
    <row r="667" s="5" customFormat="1" spans="1:208">
      <c r="A667" s="137"/>
      <c r="B667" s="123"/>
      <c r="C667" s="8"/>
      <c r="D667" s="3"/>
      <c r="E667" s="3"/>
      <c r="F667" s="3"/>
      <c r="G667" s="8"/>
      <c r="H667" s="3"/>
      <c r="I667" s="138"/>
      <c r="J667" s="3"/>
      <c r="K667" s="11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 s="12"/>
      <c r="DH667" s="12"/>
      <c r="DI667" s="12"/>
      <c r="DJ667" s="12"/>
      <c r="DK667" s="12"/>
      <c r="DL667" s="12"/>
      <c r="DM667" s="12"/>
      <c r="DN667" s="12"/>
      <c r="DO667" s="12"/>
      <c r="DP667" s="12"/>
      <c r="DQ667" s="12"/>
      <c r="DR667" s="12"/>
      <c r="DS667" s="12"/>
      <c r="DT667" s="12"/>
      <c r="DU667" s="12"/>
      <c r="DV667" s="12"/>
      <c r="DW667" s="12"/>
      <c r="DX667" s="12"/>
      <c r="DY667" s="12"/>
      <c r="DZ667" s="12"/>
      <c r="EA667" s="12"/>
      <c r="EB667" s="12"/>
      <c r="EC667" s="12"/>
      <c r="ED667" s="12"/>
      <c r="EE667" s="12"/>
      <c r="EF667" s="12"/>
      <c r="EG667" s="12"/>
      <c r="EH667" s="12"/>
      <c r="EI667" s="12"/>
      <c r="EJ667" s="12"/>
      <c r="EK667" s="12"/>
      <c r="EL667" s="12"/>
      <c r="EM667" s="12"/>
      <c r="EN667" s="12"/>
      <c r="EO667" s="12"/>
      <c r="EP667" s="12"/>
      <c r="EQ667" s="12"/>
      <c r="ER667" s="12"/>
      <c r="ES667" s="12"/>
      <c r="ET667" s="12"/>
      <c r="EU667" s="12"/>
      <c r="EV667" s="12"/>
      <c r="EW667" s="12"/>
      <c r="EX667" s="12"/>
      <c r="EY667" s="12"/>
      <c r="EZ667" s="12"/>
      <c r="FA667" s="12"/>
      <c r="FB667" s="12"/>
      <c r="FC667" s="12"/>
      <c r="FD667" s="12"/>
      <c r="FE667" s="12"/>
      <c r="FF667" s="12"/>
      <c r="FG667" s="12"/>
      <c r="FH667" s="12"/>
      <c r="FI667" s="12"/>
      <c r="FJ667" s="12"/>
      <c r="FK667" s="12"/>
      <c r="FL667" s="12"/>
      <c r="FM667" s="12"/>
      <c r="FN667" s="12"/>
      <c r="FO667" s="12"/>
      <c r="FP667" s="12"/>
      <c r="FQ667" s="12"/>
      <c r="FR667" s="12"/>
      <c r="FS667" s="12"/>
      <c r="FT667" s="12"/>
      <c r="FU667" s="12"/>
      <c r="FV667" s="12"/>
      <c r="FW667" s="12"/>
      <c r="FX667" s="12"/>
      <c r="FY667" s="12"/>
      <c r="FZ667" s="12"/>
      <c r="GA667" s="12"/>
      <c r="GB667" s="12"/>
      <c r="GC667" s="12"/>
      <c r="GD667" s="12"/>
      <c r="GE667" s="12"/>
      <c r="GF667" s="12"/>
      <c r="GG667" s="12"/>
      <c r="GH667" s="12"/>
      <c r="GI667" s="12"/>
      <c r="GJ667" s="12"/>
      <c r="GK667" s="12"/>
      <c r="GL667" s="12"/>
      <c r="GM667" s="12"/>
      <c r="GN667" s="12"/>
      <c r="GO667" s="12"/>
      <c r="GP667" s="12"/>
      <c r="GQ667" s="12"/>
      <c r="GR667" s="12"/>
      <c r="GS667" s="12"/>
      <c r="GT667" s="12"/>
      <c r="GU667" s="12"/>
      <c r="GV667" s="12"/>
      <c r="GW667" s="12"/>
      <c r="GX667" s="12"/>
      <c r="GY667" s="12"/>
      <c r="GZ667" s="12"/>
    </row>
    <row r="668" s="5" customFormat="1" spans="1:208">
      <c r="A668" s="137"/>
      <c r="B668" s="123"/>
      <c r="C668" s="8"/>
      <c r="D668" s="3"/>
      <c r="E668" s="3"/>
      <c r="F668" s="3"/>
      <c r="G668" s="8"/>
      <c r="H668" s="3"/>
      <c r="I668" s="138"/>
      <c r="J668" s="3"/>
      <c r="K668" s="11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 s="12"/>
      <c r="DH668" s="12"/>
      <c r="DI668" s="12"/>
      <c r="DJ668" s="12"/>
      <c r="DK668" s="12"/>
      <c r="DL668" s="12"/>
      <c r="DM668" s="12"/>
      <c r="DN668" s="12"/>
      <c r="DO668" s="12"/>
      <c r="DP668" s="12"/>
      <c r="DQ668" s="12"/>
      <c r="DR668" s="12"/>
      <c r="DS668" s="12"/>
      <c r="DT668" s="12"/>
      <c r="DU668" s="12"/>
      <c r="DV668" s="12"/>
      <c r="DW668" s="12"/>
      <c r="DX668" s="12"/>
      <c r="DY668" s="12"/>
      <c r="DZ668" s="12"/>
      <c r="EA668" s="12"/>
      <c r="EB668" s="12"/>
      <c r="EC668" s="12"/>
      <c r="ED668" s="12"/>
      <c r="EE668" s="12"/>
      <c r="EF668" s="12"/>
      <c r="EG668" s="12"/>
      <c r="EH668" s="12"/>
      <c r="EI668" s="12"/>
      <c r="EJ668" s="12"/>
      <c r="EK668" s="12"/>
      <c r="EL668" s="12"/>
      <c r="EM668" s="12"/>
      <c r="EN668" s="12"/>
      <c r="EO668" s="12"/>
      <c r="EP668" s="12"/>
      <c r="EQ668" s="12"/>
      <c r="ER668" s="12"/>
      <c r="ES668" s="12"/>
      <c r="ET668" s="12"/>
      <c r="EU668" s="12"/>
      <c r="EV668" s="12"/>
      <c r="EW668" s="12"/>
      <c r="EX668" s="12"/>
      <c r="EY668" s="12"/>
      <c r="EZ668" s="12"/>
      <c r="FA668" s="12"/>
      <c r="FB668" s="12"/>
      <c r="FC668" s="12"/>
      <c r="FD668" s="12"/>
      <c r="FE668" s="12"/>
      <c r="FF668" s="12"/>
      <c r="FG668" s="12"/>
      <c r="FH668" s="12"/>
      <c r="FI668" s="12"/>
      <c r="FJ668" s="12"/>
      <c r="FK668" s="12"/>
      <c r="FL668" s="12"/>
      <c r="FM668" s="12"/>
      <c r="FN668" s="12"/>
      <c r="FO668" s="12"/>
      <c r="FP668" s="12"/>
      <c r="FQ668" s="12"/>
      <c r="FR668" s="12"/>
      <c r="FS668" s="12"/>
      <c r="FT668" s="12"/>
      <c r="FU668" s="12"/>
      <c r="FV668" s="12"/>
      <c r="FW668" s="12"/>
      <c r="FX668" s="12"/>
      <c r="FY668" s="12"/>
      <c r="FZ668" s="12"/>
      <c r="GA668" s="12"/>
      <c r="GB668" s="12"/>
      <c r="GC668" s="12"/>
      <c r="GD668" s="12"/>
      <c r="GE668" s="12"/>
      <c r="GF668" s="12"/>
      <c r="GG668" s="12"/>
      <c r="GH668" s="12"/>
      <c r="GI668" s="12"/>
      <c r="GJ668" s="12"/>
      <c r="GK668" s="12"/>
      <c r="GL668" s="12"/>
      <c r="GM668" s="12"/>
      <c r="GN668" s="12"/>
      <c r="GO668" s="12"/>
      <c r="GP668" s="12"/>
      <c r="GQ668" s="12"/>
      <c r="GR668" s="12"/>
      <c r="GS668" s="12"/>
      <c r="GT668" s="12"/>
      <c r="GU668" s="12"/>
      <c r="GV668" s="12"/>
      <c r="GW668" s="12"/>
      <c r="GX668" s="12"/>
      <c r="GY668" s="12"/>
      <c r="GZ668" s="12"/>
    </row>
    <row r="669" s="5" customFormat="1" spans="1:208">
      <c r="A669" s="137"/>
      <c r="B669" s="123"/>
      <c r="C669" s="8"/>
      <c r="D669" s="3"/>
      <c r="E669" s="3"/>
      <c r="F669" s="3"/>
      <c r="G669" s="8"/>
      <c r="H669" s="3"/>
      <c r="I669" s="138"/>
      <c r="J669" s="3"/>
      <c r="K669" s="11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 s="12"/>
      <c r="DH669" s="12"/>
      <c r="DI669" s="12"/>
      <c r="DJ669" s="12"/>
      <c r="DK669" s="12"/>
      <c r="DL669" s="12"/>
      <c r="DM669" s="12"/>
      <c r="DN669" s="12"/>
      <c r="DO669" s="12"/>
      <c r="DP669" s="12"/>
      <c r="DQ669" s="12"/>
      <c r="DR669" s="12"/>
      <c r="DS669" s="12"/>
      <c r="DT669" s="12"/>
      <c r="DU669" s="12"/>
      <c r="DV669" s="12"/>
      <c r="DW669" s="12"/>
      <c r="DX669" s="12"/>
      <c r="DY669" s="12"/>
      <c r="DZ669" s="12"/>
      <c r="EA669" s="12"/>
      <c r="EB669" s="12"/>
      <c r="EC669" s="12"/>
      <c r="ED669" s="12"/>
      <c r="EE669" s="12"/>
      <c r="EF669" s="12"/>
      <c r="EG669" s="12"/>
      <c r="EH669" s="12"/>
      <c r="EI669" s="12"/>
      <c r="EJ669" s="12"/>
      <c r="EK669" s="12"/>
      <c r="EL669" s="12"/>
      <c r="EM669" s="12"/>
      <c r="EN669" s="12"/>
      <c r="EO669" s="12"/>
      <c r="EP669" s="12"/>
      <c r="EQ669" s="12"/>
      <c r="ER669" s="12"/>
      <c r="ES669" s="12"/>
      <c r="ET669" s="12"/>
      <c r="EU669" s="12"/>
      <c r="EV669" s="12"/>
      <c r="EW669" s="12"/>
      <c r="EX669" s="12"/>
      <c r="EY669" s="12"/>
      <c r="EZ669" s="12"/>
      <c r="FA669" s="12"/>
      <c r="FB669" s="12"/>
      <c r="FC669" s="12"/>
      <c r="FD669" s="12"/>
      <c r="FE669" s="12"/>
      <c r="FF669" s="12"/>
      <c r="FG669" s="12"/>
      <c r="FH669" s="12"/>
      <c r="FI669" s="12"/>
      <c r="FJ669" s="12"/>
      <c r="FK669" s="12"/>
      <c r="FL669" s="12"/>
      <c r="FM669" s="12"/>
      <c r="FN669" s="12"/>
      <c r="FO669" s="12"/>
      <c r="FP669" s="12"/>
      <c r="FQ669" s="12"/>
      <c r="FR669" s="12"/>
      <c r="FS669" s="12"/>
      <c r="FT669" s="12"/>
      <c r="FU669" s="12"/>
      <c r="FV669" s="12"/>
      <c r="FW669" s="12"/>
      <c r="FX669" s="12"/>
      <c r="FY669" s="12"/>
      <c r="FZ669" s="12"/>
      <c r="GA669" s="12"/>
      <c r="GB669" s="12"/>
      <c r="GC669" s="12"/>
      <c r="GD669" s="12"/>
      <c r="GE669" s="12"/>
      <c r="GF669" s="12"/>
      <c r="GG669" s="12"/>
      <c r="GH669" s="12"/>
      <c r="GI669" s="12"/>
      <c r="GJ669" s="12"/>
      <c r="GK669" s="12"/>
      <c r="GL669" s="12"/>
      <c r="GM669" s="12"/>
      <c r="GN669" s="12"/>
      <c r="GO669" s="12"/>
      <c r="GP669" s="12"/>
      <c r="GQ669" s="12"/>
      <c r="GR669" s="12"/>
      <c r="GS669" s="12"/>
      <c r="GT669" s="12"/>
      <c r="GU669" s="12"/>
      <c r="GV669" s="12"/>
      <c r="GW669" s="12"/>
      <c r="GX669" s="12"/>
      <c r="GY669" s="12"/>
      <c r="GZ669" s="12"/>
    </row>
    <row r="670" s="5" customFormat="1" spans="1:208">
      <c r="A670" s="137"/>
      <c r="B670" s="123"/>
      <c r="C670" s="8"/>
      <c r="D670" s="3"/>
      <c r="E670" s="3"/>
      <c r="F670" s="3"/>
      <c r="G670" s="8"/>
      <c r="H670" s="3"/>
      <c r="I670" s="138"/>
      <c r="J670" s="3"/>
      <c r="K670" s="11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 s="12"/>
      <c r="DH670" s="12"/>
      <c r="DI670" s="12"/>
      <c r="DJ670" s="12"/>
      <c r="DK670" s="12"/>
      <c r="DL670" s="12"/>
      <c r="DM670" s="12"/>
      <c r="DN670" s="12"/>
      <c r="DO670" s="12"/>
      <c r="DP670" s="12"/>
      <c r="DQ670" s="12"/>
      <c r="DR670" s="12"/>
      <c r="DS670" s="12"/>
      <c r="DT670" s="12"/>
      <c r="DU670" s="12"/>
      <c r="DV670" s="12"/>
      <c r="DW670" s="12"/>
      <c r="DX670" s="12"/>
      <c r="DY670" s="12"/>
      <c r="DZ670" s="12"/>
      <c r="EA670" s="12"/>
      <c r="EB670" s="12"/>
      <c r="EC670" s="12"/>
      <c r="ED670" s="12"/>
      <c r="EE670" s="12"/>
      <c r="EF670" s="12"/>
      <c r="EG670" s="12"/>
      <c r="EH670" s="12"/>
      <c r="EI670" s="12"/>
      <c r="EJ670" s="12"/>
      <c r="EK670" s="12"/>
      <c r="EL670" s="12"/>
      <c r="EM670" s="12"/>
      <c r="EN670" s="12"/>
      <c r="EO670" s="12"/>
      <c r="EP670" s="12"/>
      <c r="EQ670" s="12"/>
      <c r="ER670" s="12"/>
      <c r="ES670" s="12"/>
      <c r="ET670" s="12"/>
      <c r="EU670" s="12"/>
      <c r="EV670" s="12"/>
      <c r="EW670" s="12"/>
      <c r="EX670" s="12"/>
      <c r="EY670" s="12"/>
      <c r="EZ670" s="12"/>
      <c r="FA670" s="12"/>
      <c r="FB670" s="12"/>
      <c r="FC670" s="12"/>
      <c r="FD670" s="12"/>
      <c r="FE670" s="12"/>
      <c r="FF670" s="12"/>
      <c r="FG670" s="12"/>
      <c r="FH670" s="12"/>
      <c r="FI670" s="12"/>
      <c r="FJ670" s="12"/>
      <c r="FK670" s="12"/>
      <c r="FL670" s="12"/>
      <c r="FM670" s="12"/>
      <c r="FN670" s="12"/>
      <c r="FO670" s="12"/>
      <c r="FP670" s="12"/>
      <c r="FQ670" s="12"/>
      <c r="FR670" s="12"/>
      <c r="FS670" s="12"/>
      <c r="FT670" s="12"/>
      <c r="FU670" s="12"/>
      <c r="FV670" s="12"/>
      <c r="FW670" s="12"/>
      <c r="FX670" s="12"/>
      <c r="FY670" s="12"/>
      <c r="FZ670" s="12"/>
      <c r="GA670" s="12"/>
      <c r="GB670" s="12"/>
      <c r="GC670" s="12"/>
      <c r="GD670" s="12"/>
      <c r="GE670" s="12"/>
      <c r="GF670" s="12"/>
      <c r="GG670" s="12"/>
      <c r="GH670" s="12"/>
      <c r="GI670" s="12"/>
      <c r="GJ670" s="12"/>
      <c r="GK670" s="12"/>
      <c r="GL670" s="12"/>
      <c r="GM670" s="12"/>
      <c r="GN670" s="12"/>
      <c r="GO670" s="12"/>
      <c r="GP670" s="12"/>
      <c r="GQ670" s="12"/>
      <c r="GR670" s="12"/>
      <c r="GS670" s="12"/>
      <c r="GT670" s="12"/>
      <c r="GU670" s="12"/>
      <c r="GV670" s="12"/>
      <c r="GW670" s="12"/>
      <c r="GX670" s="12"/>
      <c r="GY670" s="12"/>
      <c r="GZ670" s="12"/>
    </row>
    <row r="671" s="5" customFormat="1" spans="1:208">
      <c r="A671" s="137"/>
      <c r="B671" s="123"/>
      <c r="C671" s="8"/>
      <c r="D671" s="3"/>
      <c r="E671" s="3"/>
      <c r="F671" s="3"/>
      <c r="G671" s="8"/>
      <c r="H671" s="3"/>
      <c r="I671" s="138"/>
      <c r="J671" s="3"/>
      <c r="K671" s="11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 s="12"/>
      <c r="DH671" s="12"/>
      <c r="DI671" s="12"/>
      <c r="DJ671" s="12"/>
      <c r="DK671" s="12"/>
      <c r="DL671" s="12"/>
      <c r="DM671" s="12"/>
      <c r="DN671" s="12"/>
      <c r="DO671" s="12"/>
      <c r="DP671" s="12"/>
      <c r="DQ671" s="12"/>
      <c r="DR671" s="12"/>
      <c r="DS671" s="12"/>
      <c r="DT671" s="12"/>
      <c r="DU671" s="12"/>
      <c r="DV671" s="12"/>
      <c r="DW671" s="12"/>
      <c r="DX671" s="12"/>
      <c r="DY671" s="12"/>
      <c r="DZ671" s="12"/>
      <c r="EA671" s="12"/>
      <c r="EB671" s="12"/>
      <c r="EC671" s="12"/>
      <c r="ED671" s="12"/>
      <c r="EE671" s="12"/>
      <c r="EF671" s="12"/>
      <c r="EG671" s="12"/>
      <c r="EH671" s="12"/>
      <c r="EI671" s="12"/>
      <c r="EJ671" s="12"/>
      <c r="EK671" s="12"/>
      <c r="EL671" s="12"/>
      <c r="EM671" s="12"/>
      <c r="EN671" s="12"/>
      <c r="EO671" s="12"/>
      <c r="EP671" s="12"/>
      <c r="EQ671" s="12"/>
      <c r="ER671" s="12"/>
      <c r="ES671" s="12"/>
      <c r="ET671" s="12"/>
      <c r="EU671" s="12"/>
      <c r="EV671" s="12"/>
      <c r="EW671" s="12"/>
      <c r="EX671" s="12"/>
      <c r="EY671" s="12"/>
      <c r="EZ671" s="12"/>
      <c r="FA671" s="12"/>
      <c r="FB671" s="12"/>
      <c r="FC671" s="12"/>
      <c r="FD671" s="12"/>
      <c r="FE671" s="12"/>
      <c r="FF671" s="12"/>
      <c r="FG671" s="12"/>
      <c r="FH671" s="12"/>
      <c r="FI671" s="12"/>
      <c r="FJ671" s="12"/>
      <c r="FK671" s="12"/>
      <c r="FL671" s="12"/>
      <c r="FM671" s="12"/>
      <c r="FN671" s="12"/>
      <c r="FO671" s="12"/>
      <c r="FP671" s="12"/>
      <c r="FQ671" s="12"/>
      <c r="FR671" s="12"/>
      <c r="FS671" s="12"/>
      <c r="FT671" s="12"/>
      <c r="FU671" s="12"/>
      <c r="FV671" s="12"/>
      <c r="FW671" s="12"/>
      <c r="FX671" s="12"/>
      <c r="FY671" s="12"/>
      <c r="FZ671" s="12"/>
      <c r="GA671" s="12"/>
      <c r="GB671" s="12"/>
      <c r="GC671" s="12"/>
      <c r="GD671" s="12"/>
      <c r="GE671" s="12"/>
      <c r="GF671" s="12"/>
      <c r="GG671" s="12"/>
      <c r="GH671" s="12"/>
      <c r="GI671" s="12"/>
      <c r="GJ671" s="12"/>
      <c r="GK671" s="12"/>
      <c r="GL671" s="12"/>
      <c r="GM671" s="12"/>
      <c r="GN671" s="12"/>
      <c r="GO671" s="12"/>
      <c r="GP671" s="12"/>
      <c r="GQ671" s="12"/>
      <c r="GR671" s="12"/>
      <c r="GS671" s="12"/>
      <c r="GT671" s="12"/>
      <c r="GU671" s="12"/>
      <c r="GV671" s="12"/>
      <c r="GW671" s="12"/>
      <c r="GX671" s="12"/>
      <c r="GY671" s="12"/>
      <c r="GZ671" s="12"/>
    </row>
    <row r="672" s="5" customFormat="1" spans="1:208">
      <c r="A672" s="137"/>
      <c r="B672" s="123"/>
      <c r="C672" s="8"/>
      <c r="D672" s="3"/>
      <c r="E672" s="3"/>
      <c r="F672" s="3"/>
      <c r="G672" s="8"/>
      <c r="H672" s="3"/>
      <c r="I672" s="138"/>
      <c r="J672" s="3"/>
      <c r="K672" s="11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</row>
    <row r="673" s="5" customFormat="1" spans="1:208">
      <c r="A673" s="137"/>
      <c r="B673" s="123"/>
      <c r="C673" s="8"/>
      <c r="D673" s="3"/>
      <c r="E673" s="3"/>
      <c r="F673" s="3"/>
      <c r="G673" s="8"/>
      <c r="H673" s="3"/>
      <c r="I673" s="138"/>
      <c r="J673" s="3"/>
      <c r="K673" s="11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 s="12"/>
      <c r="DH673" s="12"/>
      <c r="DI673" s="12"/>
      <c r="DJ673" s="12"/>
      <c r="DK673" s="12"/>
      <c r="DL673" s="12"/>
      <c r="DM673" s="12"/>
      <c r="DN673" s="12"/>
      <c r="DO673" s="12"/>
      <c r="DP673" s="12"/>
      <c r="DQ673" s="12"/>
      <c r="DR673" s="12"/>
      <c r="DS673" s="12"/>
      <c r="DT673" s="12"/>
      <c r="DU673" s="12"/>
      <c r="DV673" s="12"/>
      <c r="DW673" s="12"/>
      <c r="DX673" s="12"/>
      <c r="DY673" s="12"/>
      <c r="DZ673" s="12"/>
      <c r="EA673" s="12"/>
      <c r="EB673" s="12"/>
      <c r="EC673" s="12"/>
      <c r="ED673" s="12"/>
      <c r="EE673" s="12"/>
      <c r="EF673" s="12"/>
      <c r="EG673" s="12"/>
      <c r="EH673" s="12"/>
      <c r="EI673" s="12"/>
      <c r="EJ673" s="12"/>
      <c r="EK673" s="12"/>
      <c r="EL673" s="12"/>
      <c r="EM673" s="12"/>
      <c r="EN673" s="12"/>
      <c r="EO673" s="12"/>
      <c r="EP673" s="12"/>
      <c r="EQ673" s="12"/>
      <c r="ER673" s="12"/>
      <c r="ES673" s="12"/>
      <c r="ET673" s="12"/>
      <c r="EU673" s="12"/>
      <c r="EV673" s="12"/>
      <c r="EW673" s="12"/>
      <c r="EX673" s="12"/>
      <c r="EY673" s="12"/>
      <c r="EZ673" s="12"/>
      <c r="FA673" s="12"/>
      <c r="FB673" s="12"/>
      <c r="FC673" s="12"/>
      <c r="FD673" s="12"/>
      <c r="FE673" s="12"/>
      <c r="FF673" s="12"/>
      <c r="FG673" s="12"/>
      <c r="FH673" s="12"/>
      <c r="FI673" s="12"/>
      <c r="FJ673" s="12"/>
      <c r="FK673" s="12"/>
      <c r="FL673" s="12"/>
      <c r="FM673" s="12"/>
      <c r="FN673" s="12"/>
      <c r="FO673" s="12"/>
      <c r="FP673" s="12"/>
      <c r="FQ673" s="12"/>
      <c r="FR673" s="12"/>
      <c r="FS673" s="12"/>
      <c r="FT673" s="12"/>
      <c r="FU673" s="12"/>
      <c r="FV673" s="12"/>
      <c r="FW673" s="12"/>
      <c r="FX673" s="12"/>
      <c r="FY673" s="12"/>
      <c r="FZ673" s="12"/>
      <c r="GA673" s="12"/>
      <c r="GB673" s="12"/>
      <c r="GC673" s="12"/>
      <c r="GD673" s="12"/>
      <c r="GE673" s="12"/>
      <c r="GF673" s="12"/>
      <c r="GG673" s="12"/>
      <c r="GH673" s="12"/>
      <c r="GI673" s="12"/>
      <c r="GJ673" s="12"/>
      <c r="GK673" s="12"/>
      <c r="GL673" s="12"/>
      <c r="GM673" s="12"/>
      <c r="GN673" s="12"/>
      <c r="GO673" s="12"/>
      <c r="GP673" s="12"/>
      <c r="GQ673" s="12"/>
      <c r="GR673" s="12"/>
      <c r="GS673" s="12"/>
      <c r="GT673" s="12"/>
      <c r="GU673" s="12"/>
      <c r="GV673" s="12"/>
      <c r="GW673" s="12"/>
      <c r="GX673" s="12"/>
      <c r="GY673" s="12"/>
      <c r="GZ673" s="12"/>
    </row>
    <row r="674" s="5" customFormat="1" spans="1:208">
      <c r="A674" s="137"/>
      <c r="B674" s="123"/>
      <c r="C674" s="8"/>
      <c r="D674" s="3"/>
      <c r="E674" s="3"/>
      <c r="F674" s="3"/>
      <c r="G674" s="8"/>
      <c r="H674" s="3"/>
      <c r="I674" s="138"/>
      <c r="J674" s="3"/>
      <c r="K674" s="11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 s="12"/>
      <c r="DH674" s="12"/>
      <c r="DI674" s="12"/>
      <c r="DJ674" s="12"/>
      <c r="DK674" s="12"/>
      <c r="DL674" s="12"/>
      <c r="DM674" s="12"/>
      <c r="DN674" s="12"/>
      <c r="DO674" s="12"/>
      <c r="DP674" s="12"/>
      <c r="DQ674" s="12"/>
      <c r="DR674" s="12"/>
      <c r="DS674" s="12"/>
      <c r="DT674" s="12"/>
      <c r="DU674" s="12"/>
      <c r="DV674" s="12"/>
      <c r="DW674" s="12"/>
      <c r="DX674" s="12"/>
      <c r="DY674" s="12"/>
      <c r="DZ674" s="12"/>
      <c r="EA674" s="12"/>
      <c r="EB674" s="12"/>
      <c r="EC674" s="12"/>
      <c r="ED674" s="12"/>
      <c r="EE674" s="12"/>
      <c r="EF674" s="12"/>
      <c r="EG674" s="12"/>
      <c r="EH674" s="12"/>
      <c r="EI674" s="12"/>
      <c r="EJ674" s="12"/>
      <c r="EK674" s="12"/>
      <c r="EL674" s="12"/>
      <c r="EM674" s="12"/>
      <c r="EN674" s="12"/>
      <c r="EO674" s="12"/>
      <c r="EP674" s="12"/>
      <c r="EQ674" s="12"/>
      <c r="ER674" s="12"/>
      <c r="ES674" s="12"/>
      <c r="ET674" s="12"/>
      <c r="EU674" s="12"/>
      <c r="EV674" s="12"/>
      <c r="EW674" s="12"/>
      <c r="EX674" s="12"/>
      <c r="EY674" s="12"/>
      <c r="EZ674" s="12"/>
      <c r="FA674" s="12"/>
      <c r="FB674" s="12"/>
      <c r="FC674" s="12"/>
      <c r="FD674" s="12"/>
      <c r="FE674" s="12"/>
      <c r="FF674" s="12"/>
      <c r="FG674" s="12"/>
      <c r="FH674" s="12"/>
      <c r="FI674" s="12"/>
      <c r="FJ674" s="12"/>
      <c r="FK674" s="12"/>
      <c r="FL674" s="12"/>
      <c r="FM674" s="12"/>
      <c r="FN674" s="12"/>
      <c r="FO674" s="12"/>
      <c r="FP674" s="12"/>
      <c r="FQ674" s="12"/>
      <c r="FR674" s="12"/>
      <c r="FS674" s="12"/>
      <c r="FT674" s="12"/>
      <c r="FU674" s="12"/>
      <c r="FV674" s="12"/>
      <c r="FW674" s="12"/>
      <c r="FX674" s="12"/>
      <c r="FY674" s="12"/>
      <c r="FZ674" s="12"/>
      <c r="GA674" s="12"/>
      <c r="GB674" s="12"/>
      <c r="GC674" s="12"/>
      <c r="GD674" s="12"/>
      <c r="GE674" s="12"/>
      <c r="GF674" s="12"/>
      <c r="GG674" s="12"/>
      <c r="GH674" s="12"/>
      <c r="GI674" s="12"/>
      <c r="GJ674" s="12"/>
      <c r="GK674" s="12"/>
      <c r="GL674" s="12"/>
      <c r="GM674" s="12"/>
      <c r="GN674" s="12"/>
      <c r="GO674" s="12"/>
      <c r="GP674" s="12"/>
      <c r="GQ674" s="12"/>
      <c r="GR674" s="12"/>
      <c r="GS674" s="12"/>
      <c r="GT674" s="12"/>
      <c r="GU674" s="12"/>
      <c r="GV674" s="12"/>
      <c r="GW674" s="12"/>
      <c r="GX674" s="12"/>
      <c r="GY674" s="12"/>
      <c r="GZ674" s="12"/>
    </row>
    <row r="675" s="5" customFormat="1" spans="1:208">
      <c r="A675" s="137"/>
      <c r="B675" s="123"/>
      <c r="C675" s="8"/>
      <c r="D675" s="3"/>
      <c r="E675" s="3"/>
      <c r="F675" s="3"/>
      <c r="G675" s="8"/>
      <c r="H675" s="3"/>
      <c r="I675" s="138"/>
      <c r="J675" s="3"/>
      <c r="K675" s="11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 s="12"/>
      <c r="DH675" s="12"/>
      <c r="DI675" s="12"/>
      <c r="DJ675" s="12"/>
      <c r="DK675" s="12"/>
      <c r="DL675" s="12"/>
      <c r="DM675" s="12"/>
      <c r="DN675" s="12"/>
      <c r="DO675" s="12"/>
      <c r="DP675" s="12"/>
      <c r="DQ675" s="12"/>
      <c r="DR675" s="12"/>
      <c r="DS675" s="12"/>
      <c r="DT675" s="12"/>
      <c r="DU675" s="12"/>
      <c r="DV675" s="12"/>
      <c r="DW675" s="12"/>
      <c r="DX675" s="12"/>
      <c r="DY675" s="12"/>
      <c r="DZ675" s="12"/>
      <c r="EA675" s="12"/>
      <c r="EB675" s="12"/>
      <c r="EC675" s="12"/>
      <c r="ED675" s="12"/>
      <c r="EE675" s="12"/>
      <c r="EF675" s="12"/>
      <c r="EG675" s="12"/>
      <c r="EH675" s="12"/>
      <c r="EI675" s="12"/>
      <c r="EJ675" s="12"/>
      <c r="EK675" s="12"/>
      <c r="EL675" s="12"/>
      <c r="EM675" s="12"/>
      <c r="EN675" s="12"/>
      <c r="EO675" s="12"/>
      <c r="EP675" s="12"/>
      <c r="EQ675" s="12"/>
      <c r="ER675" s="12"/>
      <c r="ES675" s="12"/>
      <c r="ET675" s="12"/>
      <c r="EU675" s="12"/>
      <c r="EV675" s="12"/>
      <c r="EW675" s="12"/>
      <c r="EX675" s="12"/>
      <c r="EY675" s="12"/>
      <c r="EZ675" s="12"/>
      <c r="FA675" s="12"/>
      <c r="FB675" s="12"/>
      <c r="FC675" s="12"/>
      <c r="FD675" s="12"/>
      <c r="FE675" s="12"/>
      <c r="FF675" s="12"/>
      <c r="FG675" s="12"/>
      <c r="FH675" s="12"/>
      <c r="FI675" s="12"/>
      <c r="FJ675" s="12"/>
      <c r="FK675" s="12"/>
      <c r="FL675" s="12"/>
      <c r="FM675" s="12"/>
      <c r="FN675" s="12"/>
      <c r="FO675" s="12"/>
      <c r="FP675" s="12"/>
      <c r="FQ675" s="12"/>
      <c r="FR675" s="12"/>
      <c r="FS675" s="12"/>
      <c r="FT675" s="12"/>
      <c r="FU675" s="12"/>
      <c r="FV675" s="12"/>
      <c r="FW675" s="12"/>
      <c r="FX675" s="12"/>
      <c r="FY675" s="12"/>
      <c r="FZ675" s="12"/>
      <c r="GA675" s="12"/>
      <c r="GB675" s="12"/>
      <c r="GC675" s="12"/>
      <c r="GD675" s="12"/>
      <c r="GE675" s="12"/>
      <c r="GF675" s="12"/>
      <c r="GG675" s="12"/>
      <c r="GH675" s="12"/>
      <c r="GI675" s="12"/>
      <c r="GJ675" s="12"/>
      <c r="GK675" s="12"/>
      <c r="GL675" s="12"/>
      <c r="GM675" s="12"/>
      <c r="GN675" s="12"/>
      <c r="GO675" s="12"/>
      <c r="GP675" s="12"/>
      <c r="GQ675" s="12"/>
      <c r="GR675" s="12"/>
      <c r="GS675" s="12"/>
      <c r="GT675" s="12"/>
      <c r="GU675" s="12"/>
      <c r="GV675" s="12"/>
      <c r="GW675" s="12"/>
      <c r="GX675" s="12"/>
      <c r="GY675" s="12"/>
      <c r="GZ675" s="12"/>
    </row>
    <row r="676" s="5" customFormat="1" spans="1:208">
      <c r="A676" s="137"/>
      <c r="B676" s="123"/>
      <c r="C676" s="8"/>
      <c r="D676" s="3"/>
      <c r="E676" s="3"/>
      <c r="F676" s="3"/>
      <c r="G676" s="8"/>
      <c r="H676" s="3"/>
      <c r="I676" s="138"/>
      <c r="J676" s="3"/>
      <c r="K676" s="11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 s="12"/>
      <c r="DH676" s="12"/>
      <c r="DI676" s="12"/>
      <c r="DJ676" s="12"/>
      <c r="DK676" s="12"/>
      <c r="DL676" s="12"/>
      <c r="DM676" s="12"/>
      <c r="DN676" s="12"/>
      <c r="DO676" s="12"/>
      <c r="DP676" s="12"/>
      <c r="DQ676" s="12"/>
      <c r="DR676" s="12"/>
      <c r="DS676" s="12"/>
      <c r="DT676" s="12"/>
      <c r="DU676" s="12"/>
      <c r="DV676" s="12"/>
      <c r="DW676" s="12"/>
      <c r="DX676" s="12"/>
      <c r="DY676" s="12"/>
      <c r="DZ676" s="12"/>
      <c r="EA676" s="12"/>
      <c r="EB676" s="12"/>
      <c r="EC676" s="12"/>
      <c r="ED676" s="12"/>
      <c r="EE676" s="12"/>
      <c r="EF676" s="12"/>
      <c r="EG676" s="12"/>
      <c r="EH676" s="12"/>
      <c r="EI676" s="12"/>
      <c r="EJ676" s="12"/>
      <c r="EK676" s="12"/>
      <c r="EL676" s="12"/>
      <c r="EM676" s="12"/>
      <c r="EN676" s="12"/>
      <c r="EO676" s="12"/>
      <c r="EP676" s="12"/>
      <c r="EQ676" s="12"/>
      <c r="ER676" s="12"/>
      <c r="ES676" s="12"/>
      <c r="ET676" s="12"/>
      <c r="EU676" s="12"/>
      <c r="EV676" s="12"/>
      <c r="EW676" s="12"/>
      <c r="EX676" s="12"/>
      <c r="EY676" s="12"/>
      <c r="EZ676" s="12"/>
      <c r="FA676" s="12"/>
      <c r="FB676" s="12"/>
      <c r="FC676" s="12"/>
      <c r="FD676" s="12"/>
      <c r="FE676" s="12"/>
      <c r="FF676" s="12"/>
      <c r="FG676" s="12"/>
      <c r="FH676" s="12"/>
      <c r="FI676" s="12"/>
      <c r="FJ676" s="12"/>
      <c r="FK676" s="12"/>
      <c r="FL676" s="12"/>
      <c r="FM676" s="12"/>
      <c r="FN676" s="12"/>
      <c r="FO676" s="12"/>
      <c r="FP676" s="12"/>
      <c r="FQ676" s="12"/>
      <c r="FR676" s="12"/>
      <c r="FS676" s="12"/>
      <c r="FT676" s="12"/>
      <c r="FU676" s="12"/>
      <c r="FV676" s="12"/>
      <c r="FW676" s="12"/>
      <c r="FX676" s="12"/>
      <c r="FY676" s="12"/>
      <c r="FZ676" s="12"/>
      <c r="GA676" s="12"/>
      <c r="GB676" s="12"/>
      <c r="GC676" s="12"/>
      <c r="GD676" s="12"/>
      <c r="GE676" s="12"/>
      <c r="GF676" s="12"/>
      <c r="GG676" s="12"/>
      <c r="GH676" s="12"/>
      <c r="GI676" s="12"/>
      <c r="GJ676" s="12"/>
      <c r="GK676" s="12"/>
      <c r="GL676" s="12"/>
      <c r="GM676" s="12"/>
      <c r="GN676" s="12"/>
      <c r="GO676" s="12"/>
      <c r="GP676" s="12"/>
      <c r="GQ676" s="12"/>
      <c r="GR676" s="12"/>
      <c r="GS676" s="12"/>
      <c r="GT676" s="12"/>
      <c r="GU676" s="12"/>
      <c r="GV676" s="12"/>
      <c r="GW676" s="12"/>
      <c r="GX676" s="12"/>
      <c r="GY676" s="12"/>
      <c r="GZ676" s="12"/>
    </row>
    <row r="677" s="5" customFormat="1" spans="1:208">
      <c r="A677" s="137"/>
      <c r="B677" s="123"/>
      <c r="C677" s="8"/>
      <c r="D677" s="3"/>
      <c r="E677" s="3"/>
      <c r="F677" s="3"/>
      <c r="G677" s="8"/>
      <c r="H677" s="3"/>
      <c r="I677" s="138"/>
      <c r="J677" s="3"/>
      <c r="K677" s="11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 s="12"/>
      <c r="DH677" s="12"/>
      <c r="DI677" s="12"/>
      <c r="DJ677" s="12"/>
      <c r="DK677" s="12"/>
      <c r="DL677" s="12"/>
      <c r="DM677" s="12"/>
      <c r="DN677" s="12"/>
      <c r="DO677" s="12"/>
      <c r="DP677" s="12"/>
      <c r="DQ677" s="12"/>
      <c r="DR677" s="12"/>
      <c r="DS677" s="12"/>
      <c r="DT677" s="12"/>
      <c r="DU677" s="12"/>
      <c r="DV677" s="12"/>
      <c r="DW677" s="12"/>
      <c r="DX677" s="12"/>
      <c r="DY677" s="12"/>
      <c r="DZ677" s="12"/>
      <c r="EA677" s="12"/>
      <c r="EB677" s="12"/>
      <c r="EC677" s="12"/>
      <c r="ED677" s="12"/>
      <c r="EE677" s="12"/>
      <c r="EF677" s="12"/>
      <c r="EG677" s="12"/>
      <c r="EH677" s="12"/>
      <c r="EI677" s="12"/>
      <c r="EJ677" s="12"/>
      <c r="EK677" s="12"/>
      <c r="EL677" s="12"/>
      <c r="EM677" s="12"/>
      <c r="EN677" s="12"/>
      <c r="EO677" s="12"/>
      <c r="EP677" s="12"/>
      <c r="EQ677" s="12"/>
      <c r="ER677" s="12"/>
      <c r="ES677" s="12"/>
      <c r="ET677" s="12"/>
      <c r="EU677" s="12"/>
      <c r="EV677" s="12"/>
      <c r="EW677" s="12"/>
      <c r="EX677" s="12"/>
      <c r="EY677" s="12"/>
      <c r="EZ677" s="12"/>
      <c r="FA677" s="12"/>
      <c r="FB677" s="12"/>
      <c r="FC677" s="12"/>
      <c r="FD677" s="12"/>
      <c r="FE677" s="12"/>
      <c r="FF677" s="12"/>
      <c r="FG677" s="12"/>
      <c r="FH677" s="12"/>
      <c r="FI677" s="12"/>
      <c r="FJ677" s="12"/>
      <c r="FK677" s="12"/>
      <c r="FL677" s="12"/>
      <c r="FM677" s="12"/>
      <c r="FN677" s="12"/>
      <c r="FO677" s="12"/>
      <c r="FP677" s="12"/>
      <c r="FQ677" s="12"/>
      <c r="FR677" s="12"/>
      <c r="FS677" s="12"/>
      <c r="FT677" s="12"/>
      <c r="FU677" s="12"/>
      <c r="FV677" s="12"/>
      <c r="FW677" s="12"/>
      <c r="FX677" s="12"/>
      <c r="FY677" s="12"/>
      <c r="FZ677" s="12"/>
      <c r="GA677" s="12"/>
      <c r="GB677" s="12"/>
      <c r="GC677" s="12"/>
      <c r="GD677" s="12"/>
      <c r="GE677" s="12"/>
      <c r="GF677" s="12"/>
      <c r="GG677" s="12"/>
      <c r="GH677" s="12"/>
      <c r="GI677" s="12"/>
      <c r="GJ677" s="12"/>
      <c r="GK677" s="12"/>
      <c r="GL677" s="12"/>
      <c r="GM677" s="12"/>
      <c r="GN677" s="12"/>
      <c r="GO677" s="12"/>
      <c r="GP677" s="12"/>
      <c r="GQ677" s="12"/>
      <c r="GR677" s="12"/>
      <c r="GS677" s="12"/>
      <c r="GT677" s="12"/>
      <c r="GU677" s="12"/>
      <c r="GV677" s="12"/>
      <c r="GW677" s="12"/>
      <c r="GX677" s="12"/>
      <c r="GY677" s="12"/>
      <c r="GZ677" s="12"/>
    </row>
    <row r="678" s="5" customFormat="1" spans="1:208">
      <c r="A678" s="137"/>
      <c r="B678" s="123"/>
      <c r="C678" s="8"/>
      <c r="D678" s="3"/>
      <c r="E678" s="3"/>
      <c r="F678" s="3"/>
      <c r="G678" s="8"/>
      <c r="H678" s="3"/>
      <c r="I678" s="138"/>
      <c r="J678" s="3"/>
      <c r="K678" s="11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</row>
    <row r="679" s="5" customFormat="1" spans="1:208">
      <c r="A679" s="137"/>
      <c r="B679" s="123"/>
      <c r="C679" s="8"/>
      <c r="D679" s="3"/>
      <c r="E679" s="3"/>
      <c r="F679" s="3"/>
      <c r="G679" s="8"/>
      <c r="H679" s="3"/>
      <c r="I679" s="138"/>
      <c r="J679" s="3"/>
      <c r="K679" s="11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</row>
    <row r="680" s="5" customFormat="1" spans="1:208">
      <c r="A680" s="137"/>
      <c r="B680" s="123"/>
      <c r="C680" s="8"/>
      <c r="D680" s="3"/>
      <c r="E680" s="3"/>
      <c r="F680" s="3"/>
      <c r="G680" s="8"/>
      <c r="H680" s="3"/>
      <c r="I680" s="138"/>
      <c r="J680" s="3"/>
      <c r="K680" s="11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 s="12"/>
      <c r="DH680" s="12"/>
      <c r="DI680" s="12"/>
      <c r="DJ680" s="12"/>
      <c r="DK680" s="12"/>
      <c r="DL680" s="12"/>
      <c r="DM680" s="12"/>
      <c r="DN680" s="12"/>
      <c r="DO680" s="12"/>
      <c r="DP680" s="12"/>
      <c r="DQ680" s="12"/>
      <c r="DR680" s="12"/>
      <c r="DS680" s="12"/>
      <c r="DT680" s="12"/>
      <c r="DU680" s="12"/>
      <c r="DV680" s="12"/>
      <c r="DW680" s="12"/>
      <c r="DX680" s="12"/>
      <c r="DY680" s="12"/>
      <c r="DZ680" s="12"/>
      <c r="EA680" s="12"/>
      <c r="EB680" s="12"/>
      <c r="EC680" s="12"/>
      <c r="ED680" s="12"/>
      <c r="EE680" s="12"/>
      <c r="EF680" s="12"/>
      <c r="EG680" s="12"/>
      <c r="EH680" s="12"/>
      <c r="EI680" s="12"/>
      <c r="EJ680" s="12"/>
      <c r="EK680" s="12"/>
      <c r="EL680" s="12"/>
      <c r="EM680" s="12"/>
      <c r="EN680" s="12"/>
      <c r="EO680" s="12"/>
      <c r="EP680" s="12"/>
      <c r="EQ680" s="12"/>
      <c r="ER680" s="12"/>
      <c r="ES680" s="12"/>
      <c r="ET680" s="12"/>
      <c r="EU680" s="12"/>
      <c r="EV680" s="12"/>
      <c r="EW680" s="12"/>
      <c r="EX680" s="12"/>
      <c r="EY680" s="12"/>
      <c r="EZ680" s="12"/>
      <c r="FA680" s="12"/>
      <c r="FB680" s="12"/>
      <c r="FC680" s="12"/>
      <c r="FD680" s="12"/>
      <c r="FE680" s="12"/>
      <c r="FF680" s="12"/>
      <c r="FG680" s="12"/>
      <c r="FH680" s="12"/>
      <c r="FI680" s="12"/>
      <c r="FJ680" s="12"/>
      <c r="FK680" s="12"/>
      <c r="FL680" s="12"/>
      <c r="FM680" s="12"/>
      <c r="FN680" s="12"/>
      <c r="FO680" s="12"/>
      <c r="FP680" s="12"/>
      <c r="FQ680" s="12"/>
      <c r="FR680" s="12"/>
      <c r="FS680" s="12"/>
      <c r="FT680" s="12"/>
      <c r="FU680" s="12"/>
      <c r="FV680" s="12"/>
      <c r="FW680" s="12"/>
      <c r="FX680" s="12"/>
      <c r="FY680" s="12"/>
      <c r="FZ680" s="12"/>
      <c r="GA680" s="12"/>
      <c r="GB680" s="12"/>
      <c r="GC680" s="12"/>
      <c r="GD680" s="12"/>
      <c r="GE680" s="12"/>
      <c r="GF680" s="12"/>
      <c r="GG680" s="12"/>
      <c r="GH680" s="12"/>
      <c r="GI680" s="12"/>
      <c r="GJ680" s="12"/>
      <c r="GK680" s="12"/>
      <c r="GL680" s="12"/>
      <c r="GM680" s="12"/>
      <c r="GN680" s="12"/>
      <c r="GO680" s="12"/>
      <c r="GP680" s="12"/>
      <c r="GQ680" s="12"/>
      <c r="GR680" s="12"/>
      <c r="GS680" s="12"/>
      <c r="GT680" s="12"/>
      <c r="GU680" s="12"/>
      <c r="GV680" s="12"/>
      <c r="GW680" s="12"/>
      <c r="GX680" s="12"/>
      <c r="GY680" s="12"/>
      <c r="GZ680" s="12"/>
    </row>
    <row r="681" s="5" customFormat="1" spans="1:208">
      <c r="A681" s="137"/>
      <c r="B681" s="123"/>
      <c r="C681" s="8"/>
      <c r="D681" s="3"/>
      <c r="E681" s="3"/>
      <c r="F681" s="3"/>
      <c r="G681" s="8"/>
      <c r="H681" s="3"/>
      <c r="I681" s="138"/>
      <c r="J681" s="3"/>
      <c r="K681" s="11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 s="12"/>
      <c r="DH681" s="12"/>
      <c r="DI681" s="12"/>
      <c r="DJ681" s="12"/>
      <c r="DK681" s="12"/>
      <c r="DL681" s="12"/>
      <c r="DM681" s="12"/>
      <c r="DN681" s="12"/>
      <c r="DO681" s="12"/>
      <c r="DP681" s="12"/>
      <c r="DQ681" s="12"/>
      <c r="DR681" s="12"/>
      <c r="DS681" s="12"/>
      <c r="DT681" s="12"/>
      <c r="DU681" s="12"/>
      <c r="DV681" s="12"/>
      <c r="DW681" s="12"/>
      <c r="DX681" s="12"/>
      <c r="DY681" s="12"/>
      <c r="DZ681" s="12"/>
      <c r="EA681" s="12"/>
      <c r="EB681" s="12"/>
      <c r="EC681" s="12"/>
      <c r="ED681" s="12"/>
      <c r="EE681" s="12"/>
      <c r="EF681" s="12"/>
      <c r="EG681" s="12"/>
      <c r="EH681" s="12"/>
      <c r="EI681" s="12"/>
      <c r="EJ681" s="12"/>
      <c r="EK681" s="12"/>
      <c r="EL681" s="12"/>
      <c r="EM681" s="12"/>
      <c r="EN681" s="12"/>
      <c r="EO681" s="12"/>
      <c r="EP681" s="12"/>
      <c r="EQ681" s="12"/>
      <c r="ER681" s="12"/>
      <c r="ES681" s="12"/>
      <c r="ET681" s="12"/>
      <c r="EU681" s="12"/>
      <c r="EV681" s="12"/>
      <c r="EW681" s="12"/>
      <c r="EX681" s="12"/>
      <c r="EY681" s="12"/>
      <c r="EZ681" s="12"/>
      <c r="FA681" s="12"/>
      <c r="FB681" s="12"/>
      <c r="FC681" s="12"/>
      <c r="FD681" s="12"/>
      <c r="FE681" s="12"/>
      <c r="FF681" s="12"/>
      <c r="FG681" s="12"/>
      <c r="FH681" s="12"/>
      <c r="FI681" s="12"/>
      <c r="FJ681" s="12"/>
      <c r="FK681" s="12"/>
      <c r="FL681" s="12"/>
      <c r="FM681" s="12"/>
      <c r="FN681" s="12"/>
      <c r="FO681" s="12"/>
      <c r="FP681" s="12"/>
      <c r="FQ681" s="12"/>
      <c r="FR681" s="12"/>
      <c r="FS681" s="12"/>
      <c r="FT681" s="12"/>
      <c r="FU681" s="12"/>
      <c r="FV681" s="12"/>
      <c r="FW681" s="12"/>
      <c r="FX681" s="12"/>
      <c r="FY681" s="12"/>
      <c r="FZ681" s="12"/>
      <c r="GA681" s="12"/>
      <c r="GB681" s="12"/>
      <c r="GC681" s="12"/>
      <c r="GD681" s="12"/>
      <c r="GE681" s="12"/>
      <c r="GF681" s="12"/>
      <c r="GG681" s="12"/>
      <c r="GH681" s="12"/>
      <c r="GI681" s="12"/>
      <c r="GJ681" s="12"/>
      <c r="GK681" s="12"/>
      <c r="GL681" s="12"/>
      <c r="GM681" s="12"/>
      <c r="GN681" s="12"/>
      <c r="GO681" s="12"/>
      <c r="GP681" s="12"/>
      <c r="GQ681" s="12"/>
      <c r="GR681" s="12"/>
      <c r="GS681" s="12"/>
      <c r="GT681" s="12"/>
      <c r="GU681" s="12"/>
      <c r="GV681" s="12"/>
      <c r="GW681" s="12"/>
      <c r="GX681" s="12"/>
      <c r="GY681" s="12"/>
      <c r="GZ681" s="12"/>
    </row>
    <row r="682" s="5" customFormat="1" spans="1:208">
      <c r="A682" s="137"/>
      <c r="B682" s="123"/>
      <c r="C682" s="8"/>
      <c r="D682" s="3"/>
      <c r="E682" s="3"/>
      <c r="F682" s="3"/>
      <c r="G682" s="8"/>
      <c r="H682" s="3"/>
      <c r="I682" s="138"/>
      <c r="J682" s="3"/>
      <c r="K682" s="11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 s="12"/>
      <c r="DH682" s="12"/>
      <c r="DI682" s="12"/>
      <c r="DJ682" s="12"/>
      <c r="DK682" s="12"/>
      <c r="DL682" s="12"/>
      <c r="DM682" s="12"/>
      <c r="DN682" s="12"/>
      <c r="DO682" s="12"/>
      <c r="DP682" s="12"/>
      <c r="DQ682" s="12"/>
      <c r="DR682" s="12"/>
      <c r="DS682" s="12"/>
      <c r="DT682" s="12"/>
      <c r="DU682" s="12"/>
      <c r="DV682" s="12"/>
      <c r="DW682" s="12"/>
      <c r="DX682" s="12"/>
      <c r="DY682" s="12"/>
      <c r="DZ682" s="12"/>
      <c r="EA682" s="12"/>
      <c r="EB682" s="12"/>
      <c r="EC682" s="12"/>
      <c r="ED682" s="12"/>
      <c r="EE682" s="12"/>
      <c r="EF682" s="12"/>
      <c r="EG682" s="12"/>
      <c r="EH682" s="12"/>
      <c r="EI682" s="12"/>
      <c r="EJ682" s="12"/>
      <c r="EK682" s="12"/>
      <c r="EL682" s="12"/>
      <c r="EM682" s="12"/>
      <c r="EN682" s="12"/>
      <c r="EO682" s="12"/>
      <c r="EP682" s="12"/>
      <c r="EQ682" s="12"/>
      <c r="ER682" s="12"/>
      <c r="ES682" s="12"/>
      <c r="ET682" s="12"/>
      <c r="EU682" s="12"/>
      <c r="EV682" s="12"/>
      <c r="EW682" s="12"/>
      <c r="EX682" s="12"/>
      <c r="EY682" s="12"/>
      <c r="EZ682" s="12"/>
      <c r="FA682" s="12"/>
      <c r="FB682" s="12"/>
      <c r="FC682" s="12"/>
      <c r="FD682" s="12"/>
      <c r="FE682" s="12"/>
      <c r="FF682" s="12"/>
      <c r="FG682" s="12"/>
      <c r="FH682" s="12"/>
      <c r="FI682" s="12"/>
      <c r="FJ682" s="12"/>
      <c r="FK682" s="12"/>
      <c r="FL682" s="12"/>
      <c r="FM682" s="12"/>
      <c r="FN682" s="12"/>
      <c r="FO682" s="12"/>
      <c r="FP682" s="12"/>
      <c r="FQ682" s="12"/>
      <c r="FR682" s="12"/>
      <c r="FS682" s="12"/>
      <c r="FT682" s="12"/>
      <c r="FU682" s="12"/>
      <c r="FV682" s="12"/>
      <c r="FW682" s="12"/>
      <c r="FX682" s="12"/>
      <c r="FY682" s="12"/>
      <c r="FZ682" s="12"/>
      <c r="GA682" s="12"/>
      <c r="GB682" s="12"/>
      <c r="GC682" s="12"/>
      <c r="GD682" s="12"/>
      <c r="GE682" s="12"/>
      <c r="GF682" s="12"/>
      <c r="GG682" s="12"/>
      <c r="GH682" s="12"/>
      <c r="GI682" s="12"/>
      <c r="GJ682" s="12"/>
      <c r="GK682" s="12"/>
      <c r="GL682" s="12"/>
      <c r="GM682" s="12"/>
      <c r="GN682" s="12"/>
      <c r="GO682" s="12"/>
      <c r="GP682" s="12"/>
      <c r="GQ682" s="12"/>
      <c r="GR682" s="12"/>
      <c r="GS682" s="12"/>
      <c r="GT682" s="12"/>
      <c r="GU682" s="12"/>
      <c r="GV682" s="12"/>
      <c r="GW682" s="12"/>
      <c r="GX682" s="12"/>
      <c r="GY682" s="12"/>
      <c r="GZ682" s="12"/>
    </row>
    <row r="683" s="5" customFormat="1" spans="1:208">
      <c r="A683" s="137"/>
      <c r="B683" s="123"/>
      <c r="C683" s="8"/>
      <c r="D683" s="3"/>
      <c r="E683" s="3"/>
      <c r="F683" s="3"/>
      <c r="G683" s="8"/>
      <c r="H683" s="3"/>
      <c r="I683" s="138"/>
      <c r="J683" s="3"/>
      <c r="K683" s="11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 s="12"/>
      <c r="DH683" s="12"/>
      <c r="DI683" s="12"/>
      <c r="DJ683" s="12"/>
      <c r="DK683" s="12"/>
      <c r="DL683" s="12"/>
      <c r="DM683" s="12"/>
      <c r="DN683" s="12"/>
      <c r="DO683" s="12"/>
      <c r="DP683" s="12"/>
      <c r="DQ683" s="12"/>
      <c r="DR683" s="12"/>
      <c r="DS683" s="12"/>
      <c r="DT683" s="12"/>
      <c r="DU683" s="12"/>
      <c r="DV683" s="12"/>
      <c r="DW683" s="12"/>
      <c r="DX683" s="12"/>
      <c r="DY683" s="12"/>
      <c r="DZ683" s="12"/>
      <c r="EA683" s="12"/>
      <c r="EB683" s="12"/>
      <c r="EC683" s="12"/>
      <c r="ED683" s="12"/>
      <c r="EE683" s="12"/>
      <c r="EF683" s="12"/>
      <c r="EG683" s="12"/>
      <c r="EH683" s="12"/>
      <c r="EI683" s="12"/>
      <c r="EJ683" s="12"/>
      <c r="EK683" s="12"/>
      <c r="EL683" s="12"/>
      <c r="EM683" s="12"/>
      <c r="EN683" s="12"/>
      <c r="EO683" s="12"/>
      <c r="EP683" s="12"/>
      <c r="EQ683" s="12"/>
      <c r="ER683" s="12"/>
      <c r="ES683" s="12"/>
      <c r="ET683" s="12"/>
      <c r="EU683" s="12"/>
      <c r="EV683" s="12"/>
      <c r="EW683" s="12"/>
      <c r="EX683" s="12"/>
      <c r="EY683" s="12"/>
      <c r="EZ683" s="12"/>
      <c r="FA683" s="12"/>
      <c r="FB683" s="12"/>
      <c r="FC683" s="12"/>
      <c r="FD683" s="12"/>
      <c r="FE683" s="12"/>
      <c r="FF683" s="12"/>
      <c r="FG683" s="12"/>
      <c r="FH683" s="12"/>
      <c r="FI683" s="12"/>
      <c r="FJ683" s="12"/>
      <c r="FK683" s="12"/>
      <c r="FL683" s="12"/>
      <c r="FM683" s="12"/>
      <c r="FN683" s="12"/>
      <c r="FO683" s="12"/>
      <c r="FP683" s="12"/>
      <c r="FQ683" s="12"/>
      <c r="FR683" s="12"/>
      <c r="FS683" s="12"/>
      <c r="FT683" s="12"/>
      <c r="FU683" s="12"/>
      <c r="FV683" s="12"/>
      <c r="FW683" s="12"/>
      <c r="FX683" s="12"/>
      <c r="FY683" s="12"/>
      <c r="FZ683" s="12"/>
      <c r="GA683" s="12"/>
      <c r="GB683" s="12"/>
      <c r="GC683" s="12"/>
      <c r="GD683" s="12"/>
      <c r="GE683" s="12"/>
      <c r="GF683" s="12"/>
      <c r="GG683" s="12"/>
      <c r="GH683" s="12"/>
      <c r="GI683" s="12"/>
      <c r="GJ683" s="12"/>
      <c r="GK683" s="12"/>
      <c r="GL683" s="12"/>
      <c r="GM683" s="12"/>
      <c r="GN683" s="12"/>
      <c r="GO683" s="12"/>
      <c r="GP683" s="12"/>
      <c r="GQ683" s="12"/>
      <c r="GR683" s="12"/>
      <c r="GS683" s="12"/>
      <c r="GT683" s="12"/>
      <c r="GU683" s="12"/>
      <c r="GV683" s="12"/>
      <c r="GW683" s="12"/>
      <c r="GX683" s="12"/>
      <c r="GY683" s="12"/>
      <c r="GZ683" s="12"/>
    </row>
    <row r="684" s="5" customFormat="1" spans="1:208">
      <c r="A684" s="137"/>
      <c r="B684" s="123"/>
      <c r="C684" s="8"/>
      <c r="D684" s="3"/>
      <c r="E684" s="3"/>
      <c r="F684" s="3"/>
      <c r="G684" s="8"/>
      <c r="H684" s="3"/>
      <c r="I684" s="138"/>
      <c r="J684" s="3"/>
      <c r="K684" s="11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 s="12"/>
      <c r="DH684" s="12"/>
      <c r="DI684" s="12"/>
      <c r="DJ684" s="12"/>
      <c r="DK684" s="12"/>
      <c r="DL684" s="12"/>
      <c r="DM684" s="12"/>
      <c r="DN684" s="12"/>
      <c r="DO684" s="12"/>
      <c r="DP684" s="12"/>
      <c r="DQ684" s="12"/>
      <c r="DR684" s="12"/>
      <c r="DS684" s="12"/>
      <c r="DT684" s="12"/>
      <c r="DU684" s="12"/>
      <c r="DV684" s="12"/>
      <c r="DW684" s="12"/>
      <c r="DX684" s="12"/>
      <c r="DY684" s="12"/>
      <c r="DZ684" s="12"/>
      <c r="EA684" s="12"/>
      <c r="EB684" s="12"/>
      <c r="EC684" s="12"/>
      <c r="ED684" s="12"/>
      <c r="EE684" s="12"/>
      <c r="EF684" s="12"/>
      <c r="EG684" s="12"/>
      <c r="EH684" s="12"/>
      <c r="EI684" s="12"/>
      <c r="EJ684" s="12"/>
      <c r="EK684" s="12"/>
      <c r="EL684" s="12"/>
      <c r="EM684" s="12"/>
      <c r="EN684" s="12"/>
      <c r="EO684" s="12"/>
      <c r="EP684" s="12"/>
      <c r="EQ684" s="12"/>
      <c r="ER684" s="12"/>
      <c r="ES684" s="12"/>
      <c r="ET684" s="12"/>
      <c r="EU684" s="12"/>
      <c r="EV684" s="12"/>
      <c r="EW684" s="12"/>
      <c r="EX684" s="12"/>
      <c r="EY684" s="12"/>
      <c r="EZ684" s="12"/>
      <c r="FA684" s="12"/>
      <c r="FB684" s="12"/>
      <c r="FC684" s="12"/>
      <c r="FD684" s="12"/>
      <c r="FE684" s="12"/>
      <c r="FF684" s="12"/>
      <c r="FG684" s="12"/>
      <c r="FH684" s="12"/>
      <c r="FI684" s="12"/>
      <c r="FJ684" s="12"/>
      <c r="FK684" s="12"/>
      <c r="FL684" s="12"/>
      <c r="FM684" s="12"/>
      <c r="FN684" s="12"/>
      <c r="FO684" s="12"/>
      <c r="FP684" s="12"/>
      <c r="FQ684" s="12"/>
      <c r="FR684" s="12"/>
      <c r="FS684" s="12"/>
      <c r="FT684" s="12"/>
      <c r="FU684" s="12"/>
      <c r="FV684" s="12"/>
      <c r="FW684" s="12"/>
      <c r="FX684" s="12"/>
      <c r="FY684" s="12"/>
      <c r="FZ684" s="12"/>
      <c r="GA684" s="12"/>
      <c r="GB684" s="12"/>
      <c r="GC684" s="12"/>
      <c r="GD684" s="12"/>
      <c r="GE684" s="12"/>
      <c r="GF684" s="12"/>
      <c r="GG684" s="12"/>
      <c r="GH684" s="12"/>
      <c r="GI684" s="12"/>
      <c r="GJ684" s="12"/>
      <c r="GK684" s="12"/>
      <c r="GL684" s="12"/>
      <c r="GM684" s="12"/>
      <c r="GN684" s="12"/>
      <c r="GO684" s="12"/>
      <c r="GP684" s="12"/>
      <c r="GQ684" s="12"/>
      <c r="GR684" s="12"/>
      <c r="GS684" s="12"/>
      <c r="GT684" s="12"/>
      <c r="GU684" s="12"/>
      <c r="GV684" s="12"/>
      <c r="GW684" s="12"/>
      <c r="GX684" s="12"/>
      <c r="GY684" s="12"/>
      <c r="GZ684" s="12"/>
    </row>
    <row r="685" s="5" customFormat="1" spans="1:208">
      <c r="A685" s="137"/>
      <c r="B685" s="123"/>
      <c r="C685" s="8"/>
      <c r="D685" s="3"/>
      <c r="E685" s="3"/>
      <c r="F685" s="3"/>
      <c r="G685" s="8"/>
      <c r="H685" s="3"/>
      <c r="I685" s="138"/>
      <c r="J685" s="3"/>
      <c r="K685" s="11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 s="12"/>
      <c r="DH685" s="12"/>
      <c r="DI685" s="12"/>
      <c r="DJ685" s="12"/>
      <c r="DK685" s="12"/>
      <c r="DL685" s="12"/>
      <c r="DM685" s="12"/>
      <c r="DN685" s="12"/>
      <c r="DO685" s="12"/>
      <c r="DP685" s="12"/>
      <c r="DQ685" s="12"/>
      <c r="DR685" s="12"/>
      <c r="DS685" s="12"/>
      <c r="DT685" s="12"/>
      <c r="DU685" s="12"/>
      <c r="DV685" s="12"/>
      <c r="DW685" s="12"/>
      <c r="DX685" s="12"/>
      <c r="DY685" s="12"/>
      <c r="DZ685" s="12"/>
      <c r="EA685" s="12"/>
      <c r="EB685" s="12"/>
      <c r="EC685" s="12"/>
      <c r="ED685" s="12"/>
      <c r="EE685" s="12"/>
      <c r="EF685" s="12"/>
      <c r="EG685" s="12"/>
      <c r="EH685" s="12"/>
      <c r="EI685" s="12"/>
      <c r="EJ685" s="12"/>
      <c r="EK685" s="12"/>
      <c r="EL685" s="12"/>
      <c r="EM685" s="12"/>
      <c r="EN685" s="12"/>
      <c r="EO685" s="12"/>
      <c r="EP685" s="12"/>
      <c r="EQ685" s="12"/>
      <c r="ER685" s="12"/>
      <c r="ES685" s="12"/>
      <c r="ET685" s="12"/>
      <c r="EU685" s="12"/>
      <c r="EV685" s="12"/>
      <c r="EW685" s="12"/>
      <c r="EX685" s="12"/>
      <c r="EY685" s="12"/>
      <c r="EZ685" s="12"/>
      <c r="FA685" s="12"/>
      <c r="FB685" s="12"/>
      <c r="FC685" s="12"/>
      <c r="FD685" s="12"/>
      <c r="FE685" s="12"/>
      <c r="FF685" s="12"/>
      <c r="FG685" s="12"/>
      <c r="FH685" s="12"/>
      <c r="FI685" s="12"/>
      <c r="FJ685" s="12"/>
      <c r="FK685" s="12"/>
      <c r="FL685" s="12"/>
      <c r="FM685" s="12"/>
      <c r="FN685" s="12"/>
      <c r="FO685" s="12"/>
      <c r="FP685" s="12"/>
      <c r="FQ685" s="12"/>
      <c r="FR685" s="12"/>
      <c r="FS685" s="12"/>
      <c r="FT685" s="12"/>
      <c r="FU685" s="12"/>
      <c r="FV685" s="12"/>
      <c r="FW685" s="12"/>
      <c r="FX685" s="12"/>
      <c r="FY685" s="12"/>
      <c r="FZ685" s="12"/>
      <c r="GA685" s="12"/>
      <c r="GB685" s="12"/>
      <c r="GC685" s="12"/>
      <c r="GD685" s="12"/>
      <c r="GE685" s="12"/>
      <c r="GF685" s="12"/>
      <c r="GG685" s="12"/>
      <c r="GH685" s="12"/>
      <c r="GI685" s="12"/>
      <c r="GJ685" s="12"/>
      <c r="GK685" s="12"/>
      <c r="GL685" s="12"/>
      <c r="GM685" s="12"/>
      <c r="GN685" s="12"/>
      <c r="GO685" s="12"/>
      <c r="GP685" s="12"/>
      <c r="GQ685" s="12"/>
      <c r="GR685" s="12"/>
      <c r="GS685" s="12"/>
      <c r="GT685" s="12"/>
      <c r="GU685" s="12"/>
      <c r="GV685" s="12"/>
      <c r="GW685" s="12"/>
      <c r="GX685" s="12"/>
      <c r="GY685" s="12"/>
      <c r="GZ685" s="12"/>
    </row>
    <row r="686" s="5" customFormat="1" spans="1:208">
      <c r="A686" s="137"/>
      <c r="B686" s="123"/>
      <c r="C686" s="8"/>
      <c r="D686" s="3"/>
      <c r="E686" s="3"/>
      <c r="F686" s="3"/>
      <c r="G686" s="8"/>
      <c r="H686" s="3"/>
      <c r="I686" s="138"/>
      <c r="J686" s="3"/>
      <c r="K686" s="11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</row>
    <row r="687" s="5" customFormat="1" spans="1:208">
      <c r="A687" s="137"/>
      <c r="B687" s="123"/>
      <c r="C687" s="8"/>
      <c r="D687" s="3"/>
      <c r="E687" s="3"/>
      <c r="F687" s="3"/>
      <c r="G687" s="8"/>
      <c r="H687" s="3"/>
      <c r="I687" s="138"/>
      <c r="J687" s="3"/>
      <c r="K687" s="11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 s="12"/>
      <c r="DH687" s="12"/>
      <c r="DI687" s="12"/>
      <c r="DJ687" s="12"/>
      <c r="DK687" s="12"/>
      <c r="DL687" s="12"/>
      <c r="DM687" s="12"/>
      <c r="DN687" s="12"/>
      <c r="DO687" s="12"/>
      <c r="DP687" s="12"/>
      <c r="DQ687" s="12"/>
      <c r="DR687" s="12"/>
      <c r="DS687" s="12"/>
      <c r="DT687" s="12"/>
      <c r="DU687" s="12"/>
      <c r="DV687" s="12"/>
      <c r="DW687" s="12"/>
      <c r="DX687" s="12"/>
      <c r="DY687" s="12"/>
      <c r="DZ687" s="12"/>
      <c r="EA687" s="12"/>
      <c r="EB687" s="12"/>
      <c r="EC687" s="12"/>
      <c r="ED687" s="12"/>
      <c r="EE687" s="12"/>
      <c r="EF687" s="12"/>
      <c r="EG687" s="12"/>
      <c r="EH687" s="12"/>
      <c r="EI687" s="12"/>
      <c r="EJ687" s="12"/>
      <c r="EK687" s="12"/>
      <c r="EL687" s="12"/>
      <c r="EM687" s="12"/>
      <c r="EN687" s="12"/>
      <c r="EO687" s="12"/>
      <c r="EP687" s="12"/>
      <c r="EQ687" s="12"/>
      <c r="ER687" s="12"/>
      <c r="ES687" s="12"/>
      <c r="ET687" s="12"/>
      <c r="EU687" s="12"/>
      <c r="EV687" s="12"/>
      <c r="EW687" s="12"/>
      <c r="EX687" s="12"/>
      <c r="EY687" s="12"/>
      <c r="EZ687" s="12"/>
      <c r="FA687" s="12"/>
      <c r="FB687" s="12"/>
      <c r="FC687" s="12"/>
      <c r="FD687" s="12"/>
      <c r="FE687" s="12"/>
      <c r="FF687" s="12"/>
      <c r="FG687" s="12"/>
      <c r="FH687" s="12"/>
      <c r="FI687" s="12"/>
      <c r="FJ687" s="12"/>
      <c r="FK687" s="12"/>
      <c r="FL687" s="12"/>
      <c r="FM687" s="12"/>
      <c r="FN687" s="12"/>
      <c r="FO687" s="12"/>
      <c r="FP687" s="12"/>
      <c r="FQ687" s="12"/>
      <c r="FR687" s="12"/>
      <c r="FS687" s="12"/>
      <c r="FT687" s="12"/>
      <c r="FU687" s="12"/>
      <c r="FV687" s="12"/>
      <c r="FW687" s="12"/>
      <c r="FX687" s="12"/>
      <c r="FY687" s="12"/>
      <c r="FZ687" s="12"/>
      <c r="GA687" s="12"/>
      <c r="GB687" s="12"/>
      <c r="GC687" s="12"/>
      <c r="GD687" s="12"/>
      <c r="GE687" s="12"/>
      <c r="GF687" s="12"/>
      <c r="GG687" s="12"/>
      <c r="GH687" s="12"/>
      <c r="GI687" s="12"/>
      <c r="GJ687" s="12"/>
      <c r="GK687" s="12"/>
      <c r="GL687" s="12"/>
      <c r="GM687" s="12"/>
      <c r="GN687" s="12"/>
      <c r="GO687" s="12"/>
      <c r="GP687" s="12"/>
      <c r="GQ687" s="12"/>
      <c r="GR687" s="12"/>
      <c r="GS687" s="12"/>
      <c r="GT687" s="12"/>
      <c r="GU687" s="12"/>
      <c r="GV687" s="12"/>
      <c r="GW687" s="12"/>
      <c r="GX687" s="12"/>
      <c r="GY687" s="12"/>
      <c r="GZ687" s="12"/>
    </row>
    <row r="688" s="5" customFormat="1" spans="1:208">
      <c r="A688" s="137"/>
      <c r="B688" s="123"/>
      <c r="C688" s="8"/>
      <c r="D688" s="3"/>
      <c r="E688" s="3"/>
      <c r="F688" s="3"/>
      <c r="G688" s="8"/>
      <c r="H688" s="3"/>
      <c r="I688" s="138"/>
      <c r="J688" s="3"/>
      <c r="K688" s="11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 s="12"/>
      <c r="DH688" s="12"/>
      <c r="DI688" s="12"/>
      <c r="DJ688" s="12"/>
      <c r="DK688" s="12"/>
      <c r="DL688" s="12"/>
      <c r="DM688" s="12"/>
      <c r="DN688" s="12"/>
      <c r="DO688" s="12"/>
      <c r="DP688" s="12"/>
      <c r="DQ688" s="12"/>
      <c r="DR688" s="12"/>
      <c r="DS688" s="12"/>
      <c r="DT688" s="12"/>
      <c r="DU688" s="12"/>
      <c r="DV688" s="12"/>
      <c r="DW688" s="12"/>
      <c r="DX688" s="12"/>
      <c r="DY688" s="12"/>
      <c r="DZ688" s="12"/>
      <c r="EA688" s="12"/>
      <c r="EB688" s="12"/>
      <c r="EC688" s="12"/>
      <c r="ED688" s="12"/>
      <c r="EE688" s="12"/>
      <c r="EF688" s="12"/>
      <c r="EG688" s="12"/>
      <c r="EH688" s="12"/>
      <c r="EI688" s="12"/>
      <c r="EJ688" s="12"/>
      <c r="EK688" s="12"/>
      <c r="EL688" s="12"/>
      <c r="EM688" s="12"/>
      <c r="EN688" s="12"/>
      <c r="EO688" s="12"/>
      <c r="EP688" s="12"/>
      <c r="EQ688" s="12"/>
      <c r="ER688" s="12"/>
      <c r="ES688" s="12"/>
      <c r="ET688" s="12"/>
      <c r="EU688" s="12"/>
      <c r="EV688" s="12"/>
      <c r="EW688" s="12"/>
      <c r="EX688" s="12"/>
      <c r="EY688" s="12"/>
      <c r="EZ688" s="12"/>
      <c r="FA688" s="12"/>
      <c r="FB688" s="12"/>
      <c r="FC688" s="12"/>
      <c r="FD688" s="12"/>
      <c r="FE688" s="12"/>
      <c r="FF688" s="12"/>
      <c r="FG688" s="12"/>
      <c r="FH688" s="12"/>
      <c r="FI688" s="12"/>
      <c r="FJ688" s="12"/>
      <c r="FK688" s="12"/>
      <c r="FL688" s="12"/>
      <c r="FM688" s="12"/>
      <c r="FN688" s="12"/>
      <c r="FO688" s="12"/>
      <c r="FP688" s="12"/>
      <c r="FQ688" s="12"/>
      <c r="FR688" s="12"/>
      <c r="FS688" s="12"/>
      <c r="FT688" s="12"/>
      <c r="FU688" s="12"/>
      <c r="FV688" s="12"/>
      <c r="FW688" s="12"/>
      <c r="FX688" s="12"/>
      <c r="FY688" s="12"/>
      <c r="FZ688" s="12"/>
      <c r="GA688" s="12"/>
      <c r="GB688" s="12"/>
      <c r="GC688" s="12"/>
      <c r="GD688" s="12"/>
      <c r="GE688" s="12"/>
      <c r="GF688" s="12"/>
      <c r="GG688" s="12"/>
      <c r="GH688" s="12"/>
      <c r="GI688" s="12"/>
      <c r="GJ688" s="12"/>
      <c r="GK688" s="12"/>
      <c r="GL688" s="12"/>
      <c r="GM688" s="12"/>
      <c r="GN688" s="12"/>
      <c r="GO688" s="12"/>
      <c r="GP688" s="12"/>
      <c r="GQ688" s="12"/>
      <c r="GR688" s="12"/>
      <c r="GS688" s="12"/>
      <c r="GT688" s="12"/>
      <c r="GU688" s="12"/>
      <c r="GV688" s="12"/>
      <c r="GW688" s="12"/>
      <c r="GX688" s="12"/>
      <c r="GY688" s="12"/>
      <c r="GZ688" s="12"/>
    </row>
    <row r="689" s="5" customFormat="1" spans="1:208">
      <c r="A689" s="137"/>
      <c r="B689" s="123"/>
      <c r="C689" s="8"/>
      <c r="D689" s="3"/>
      <c r="E689" s="3"/>
      <c r="F689" s="3"/>
      <c r="G689" s="8"/>
      <c r="H689" s="3"/>
      <c r="I689" s="138"/>
      <c r="J689" s="3"/>
      <c r="K689" s="11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</row>
    <row r="690" s="5" customFormat="1" spans="1:208">
      <c r="A690" s="137"/>
      <c r="B690" s="123"/>
      <c r="C690" s="8"/>
      <c r="D690" s="3"/>
      <c r="E690" s="3"/>
      <c r="F690" s="3"/>
      <c r="G690" s="8"/>
      <c r="H690" s="3"/>
      <c r="I690" s="138"/>
      <c r="J690" s="3"/>
      <c r="K690" s="11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 s="12"/>
      <c r="DH690" s="12"/>
      <c r="DI690" s="12"/>
      <c r="DJ690" s="12"/>
      <c r="DK690" s="12"/>
      <c r="DL690" s="12"/>
      <c r="DM690" s="12"/>
      <c r="DN690" s="12"/>
      <c r="DO690" s="12"/>
      <c r="DP690" s="12"/>
      <c r="DQ690" s="12"/>
      <c r="DR690" s="12"/>
      <c r="DS690" s="12"/>
      <c r="DT690" s="12"/>
      <c r="DU690" s="12"/>
      <c r="DV690" s="12"/>
      <c r="DW690" s="12"/>
      <c r="DX690" s="12"/>
      <c r="DY690" s="12"/>
      <c r="DZ690" s="12"/>
      <c r="EA690" s="12"/>
      <c r="EB690" s="12"/>
      <c r="EC690" s="12"/>
      <c r="ED690" s="12"/>
      <c r="EE690" s="12"/>
      <c r="EF690" s="12"/>
      <c r="EG690" s="12"/>
      <c r="EH690" s="12"/>
      <c r="EI690" s="12"/>
      <c r="EJ690" s="12"/>
      <c r="EK690" s="12"/>
      <c r="EL690" s="12"/>
      <c r="EM690" s="12"/>
      <c r="EN690" s="12"/>
      <c r="EO690" s="12"/>
      <c r="EP690" s="12"/>
      <c r="EQ690" s="12"/>
      <c r="ER690" s="12"/>
      <c r="ES690" s="12"/>
      <c r="ET690" s="12"/>
      <c r="EU690" s="12"/>
      <c r="EV690" s="12"/>
      <c r="EW690" s="12"/>
      <c r="EX690" s="12"/>
      <c r="EY690" s="12"/>
      <c r="EZ690" s="12"/>
      <c r="FA690" s="12"/>
      <c r="FB690" s="12"/>
      <c r="FC690" s="12"/>
      <c r="FD690" s="12"/>
      <c r="FE690" s="12"/>
      <c r="FF690" s="12"/>
      <c r="FG690" s="12"/>
      <c r="FH690" s="12"/>
      <c r="FI690" s="12"/>
      <c r="FJ690" s="12"/>
      <c r="FK690" s="12"/>
      <c r="FL690" s="12"/>
      <c r="FM690" s="12"/>
      <c r="FN690" s="12"/>
      <c r="FO690" s="12"/>
      <c r="FP690" s="12"/>
      <c r="FQ690" s="12"/>
      <c r="FR690" s="12"/>
      <c r="FS690" s="12"/>
      <c r="FT690" s="12"/>
      <c r="FU690" s="12"/>
      <c r="FV690" s="12"/>
      <c r="FW690" s="12"/>
      <c r="FX690" s="12"/>
      <c r="FY690" s="12"/>
      <c r="FZ690" s="12"/>
      <c r="GA690" s="12"/>
      <c r="GB690" s="12"/>
      <c r="GC690" s="12"/>
      <c r="GD690" s="12"/>
      <c r="GE690" s="12"/>
      <c r="GF690" s="12"/>
      <c r="GG690" s="12"/>
      <c r="GH690" s="12"/>
      <c r="GI690" s="12"/>
      <c r="GJ690" s="12"/>
      <c r="GK690" s="12"/>
      <c r="GL690" s="12"/>
      <c r="GM690" s="12"/>
      <c r="GN690" s="12"/>
      <c r="GO690" s="12"/>
      <c r="GP690" s="12"/>
      <c r="GQ690" s="12"/>
      <c r="GR690" s="12"/>
      <c r="GS690" s="12"/>
      <c r="GT690" s="12"/>
      <c r="GU690" s="12"/>
      <c r="GV690" s="12"/>
      <c r="GW690" s="12"/>
      <c r="GX690" s="12"/>
      <c r="GY690" s="12"/>
      <c r="GZ690" s="12"/>
    </row>
    <row r="691" s="5" customFormat="1" spans="1:208">
      <c r="A691" s="137"/>
      <c r="B691" s="123"/>
      <c r="C691" s="8"/>
      <c r="D691" s="3"/>
      <c r="E691" s="3"/>
      <c r="F691" s="3"/>
      <c r="G691" s="8"/>
      <c r="H691" s="3"/>
      <c r="I691" s="138"/>
      <c r="J691" s="3"/>
      <c r="K691" s="11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</row>
    <row r="692" s="5" customFormat="1" spans="1:208">
      <c r="A692" s="137"/>
      <c r="B692" s="123"/>
      <c r="C692" s="8"/>
      <c r="D692" s="3"/>
      <c r="E692" s="3"/>
      <c r="F692" s="3"/>
      <c r="G692" s="8"/>
      <c r="H692" s="3"/>
      <c r="I692" s="138"/>
      <c r="J692" s="3"/>
      <c r="K692" s="11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</row>
    <row r="693" s="5" customFormat="1" spans="1:208">
      <c r="A693" s="137"/>
      <c r="B693" s="123"/>
      <c r="C693" s="8"/>
      <c r="D693" s="3"/>
      <c r="E693" s="3"/>
      <c r="F693" s="3"/>
      <c r="G693" s="8"/>
      <c r="H693" s="3"/>
      <c r="I693" s="138"/>
      <c r="J693" s="3"/>
      <c r="K693" s="11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 s="12"/>
      <c r="DH693" s="12"/>
      <c r="DI693" s="12"/>
      <c r="DJ693" s="12"/>
      <c r="DK693" s="12"/>
      <c r="DL693" s="12"/>
      <c r="DM693" s="12"/>
      <c r="DN693" s="12"/>
      <c r="DO693" s="12"/>
      <c r="DP693" s="12"/>
      <c r="DQ693" s="12"/>
      <c r="DR693" s="12"/>
      <c r="DS693" s="12"/>
      <c r="DT693" s="12"/>
      <c r="DU693" s="12"/>
      <c r="DV693" s="12"/>
      <c r="DW693" s="12"/>
      <c r="DX693" s="12"/>
      <c r="DY693" s="12"/>
      <c r="DZ693" s="12"/>
      <c r="EA693" s="12"/>
      <c r="EB693" s="12"/>
      <c r="EC693" s="12"/>
      <c r="ED693" s="12"/>
      <c r="EE693" s="12"/>
      <c r="EF693" s="12"/>
      <c r="EG693" s="12"/>
      <c r="EH693" s="12"/>
      <c r="EI693" s="12"/>
      <c r="EJ693" s="12"/>
      <c r="EK693" s="12"/>
      <c r="EL693" s="12"/>
      <c r="EM693" s="12"/>
      <c r="EN693" s="12"/>
      <c r="EO693" s="12"/>
      <c r="EP693" s="12"/>
      <c r="EQ693" s="12"/>
      <c r="ER693" s="12"/>
      <c r="ES693" s="12"/>
      <c r="ET693" s="12"/>
      <c r="EU693" s="12"/>
      <c r="EV693" s="12"/>
      <c r="EW693" s="12"/>
      <c r="EX693" s="12"/>
      <c r="EY693" s="12"/>
      <c r="EZ693" s="12"/>
      <c r="FA693" s="12"/>
      <c r="FB693" s="12"/>
      <c r="FC693" s="12"/>
      <c r="FD693" s="12"/>
      <c r="FE693" s="12"/>
      <c r="FF693" s="12"/>
      <c r="FG693" s="12"/>
      <c r="FH693" s="12"/>
      <c r="FI693" s="12"/>
      <c r="FJ693" s="12"/>
      <c r="FK693" s="12"/>
      <c r="FL693" s="12"/>
      <c r="FM693" s="12"/>
      <c r="FN693" s="12"/>
      <c r="FO693" s="12"/>
      <c r="FP693" s="12"/>
      <c r="FQ693" s="12"/>
      <c r="FR693" s="12"/>
      <c r="FS693" s="12"/>
      <c r="FT693" s="12"/>
      <c r="FU693" s="12"/>
      <c r="FV693" s="12"/>
      <c r="FW693" s="12"/>
      <c r="FX693" s="12"/>
      <c r="FY693" s="12"/>
      <c r="FZ693" s="12"/>
      <c r="GA693" s="12"/>
      <c r="GB693" s="12"/>
      <c r="GC693" s="12"/>
      <c r="GD693" s="12"/>
      <c r="GE693" s="12"/>
      <c r="GF693" s="12"/>
      <c r="GG693" s="12"/>
      <c r="GH693" s="12"/>
      <c r="GI693" s="12"/>
      <c r="GJ693" s="12"/>
      <c r="GK693" s="12"/>
      <c r="GL693" s="12"/>
      <c r="GM693" s="12"/>
      <c r="GN693" s="12"/>
      <c r="GO693" s="12"/>
      <c r="GP693" s="12"/>
      <c r="GQ693" s="12"/>
      <c r="GR693" s="12"/>
      <c r="GS693" s="12"/>
      <c r="GT693" s="12"/>
      <c r="GU693" s="12"/>
      <c r="GV693" s="12"/>
      <c r="GW693" s="12"/>
      <c r="GX693" s="12"/>
      <c r="GY693" s="12"/>
      <c r="GZ693" s="12"/>
    </row>
    <row r="694" s="5" customFormat="1" spans="1:208">
      <c r="A694" s="137"/>
      <c r="B694" s="123"/>
      <c r="C694" s="8"/>
      <c r="D694" s="3"/>
      <c r="E694" s="3"/>
      <c r="F694" s="3"/>
      <c r="G694" s="8"/>
      <c r="H694" s="3"/>
      <c r="I694" s="138"/>
      <c r="J694" s="3"/>
      <c r="K694" s="11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</row>
    <row r="695" s="5" customFormat="1" spans="1:208">
      <c r="A695" s="137"/>
      <c r="B695" s="123"/>
      <c r="C695" s="8"/>
      <c r="D695" s="3"/>
      <c r="E695" s="3"/>
      <c r="F695" s="3"/>
      <c r="G695" s="8"/>
      <c r="H695" s="3"/>
      <c r="I695" s="138"/>
      <c r="J695" s="3"/>
      <c r="K695" s="11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</row>
    <row r="696" s="5" customFormat="1" spans="1:208">
      <c r="A696" s="137"/>
      <c r="B696" s="123"/>
      <c r="C696" s="8"/>
      <c r="D696" s="3"/>
      <c r="E696" s="3"/>
      <c r="F696" s="3"/>
      <c r="G696" s="8"/>
      <c r="H696" s="3"/>
      <c r="I696" s="138"/>
      <c r="J696" s="3"/>
      <c r="K696" s="11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 s="12"/>
      <c r="DH696" s="12"/>
      <c r="DI696" s="12"/>
      <c r="DJ696" s="12"/>
      <c r="DK696" s="12"/>
      <c r="DL696" s="12"/>
      <c r="DM696" s="12"/>
      <c r="DN696" s="12"/>
      <c r="DO696" s="12"/>
      <c r="DP696" s="12"/>
      <c r="DQ696" s="12"/>
      <c r="DR696" s="12"/>
      <c r="DS696" s="12"/>
      <c r="DT696" s="12"/>
      <c r="DU696" s="12"/>
      <c r="DV696" s="12"/>
      <c r="DW696" s="12"/>
      <c r="DX696" s="12"/>
      <c r="DY696" s="12"/>
      <c r="DZ696" s="12"/>
      <c r="EA696" s="12"/>
      <c r="EB696" s="12"/>
      <c r="EC696" s="12"/>
      <c r="ED696" s="12"/>
      <c r="EE696" s="12"/>
      <c r="EF696" s="12"/>
      <c r="EG696" s="12"/>
      <c r="EH696" s="12"/>
      <c r="EI696" s="12"/>
      <c r="EJ696" s="12"/>
      <c r="EK696" s="12"/>
      <c r="EL696" s="12"/>
      <c r="EM696" s="12"/>
      <c r="EN696" s="12"/>
      <c r="EO696" s="12"/>
      <c r="EP696" s="12"/>
      <c r="EQ696" s="12"/>
      <c r="ER696" s="12"/>
      <c r="ES696" s="12"/>
      <c r="ET696" s="12"/>
      <c r="EU696" s="12"/>
      <c r="EV696" s="12"/>
      <c r="EW696" s="12"/>
      <c r="EX696" s="12"/>
      <c r="EY696" s="12"/>
      <c r="EZ696" s="12"/>
      <c r="FA696" s="12"/>
      <c r="FB696" s="12"/>
      <c r="FC696" s="12"/>
      <c r="FD696" s="12"/>
      <c r="FE696" s="12"/>
      <c r="FF696" s="12"/>
      <c r="FG696" s="12"/>
      <c r="FH696" s="12"/>
      <c r="FI696" s="12"/>
      <c r="FJ696" s="12"/>
      <c r="FK696" s="12"/>
      <c r="FL696" s="12"/>
      <c r="FM696" s="12"/>
      <c r="FN696" s="12"/>
      <c r="FO696" s="12"/>
      <c r="FP696" s="12"/>
      <c r="FQ696" s="12"/>
      <c r="FR696" s="12"/>
      <c r="FS696" s="12"/>
      <c r="FT696" s="12"/>
      <c r="FU696" s="12"/>
      <c r="FV696" s="12"/>
      <c r="FW696" s="12"/>
      <c r="FX696" s="12"/>
      <c r="FY696" s="12"/>
      <c r="FZ696" s="12"/>
      <c r="GA696" s="12"/>
      <c r="GB696" s="12"/>
      <c r="GC696" s="12"/>
      <c r="GD696" s="12"/>
      <c r="GE696" s="12"/>
      <c r="GF696" s="12"/>
      <c r="GG696" s="12"/>
      <c r="GH696" s="12"/>
      <c r="GI696" s="12"/>
      <c r="GJ696" s="12"/>
      <c r="GK696" s="12"/>
      <c r="GL696" s="12"/>
      <c r="GM696" s="12"/>
      <c r="GN696" s="12"/>
      <c r="GO696" s="12"/>
      <c r="GP696" s="12"/>
      <c r="GQ696" s="12"/>
      <c r="GR696" s="12"/>
      <c r="GS696" s="12"/>
      <c r="GT696" s="12"/>
      <c r="GU696" s="12"/>
      <c r="GV696" s="12"/>
      <c r="GW696" s="12"/>
      <c r="GX696" s="12"/>
      <c r="GY696" s="12"/>
      <c r="GZ696" s="12"/>
    </row>
    <row r="697" s="5" customFormat="1" spans="1:208">
      <c r="A697" s="137"/>
      <c r="B697" s="123"/>
      <c r="C697" s="8"/>
      <c r="D697" s="3"/>
      <c r="E697" s="3"/>
      <c r="F697" s="3"/>
      <c r="G697" s="8"/>
      <c r="H697" s="3"/>
      <c r="I697" s="138"/>
      <c r="J697" s="3"/>
      <c r="K697" s="11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 s="12"/>
      <c r="DH697" s="12"/>
      <c r="DI697" s="12"/>
      <c r="DJ697" s="12"/>
      <c r="DK697" s="12"/>
      <c r="DL697" s="12"/>
      <c r="DM697" s="12"/>
      <c r="DN697" s="12"/>
      <c r="DO697" s="12"/>
      <c r="DP697" s="12"/>
      <c r="DQ697" s="12"/>
      <c r="DR697" s="12"/>
      <c r="DS697" s="12"/>
      <c r="DT697" s="12"/>
      <c r="DU697" s="12"/>
      <c r="DV697" s="12"/>
      <c r="DW697" s="12"/>
      <c r="DX697" s="12"/>
      <c r="DY697" s="12"/>
      <c r="DZ697" s="12"/>
      <c r="EA697" s="12"/>
      <c r="EB697" s="12"/>
      <c r="EC697" s="12"/>
      <c r="ED697" s="12"/>
      <c r="EE697" s="12"/>
      <c r="EF697" s="12"/>
      <c r="EG697" s="12"/>
      <c r="EH697" s="12"/>
      <c r="EI697" s="12"/>
      <c r="EJ697" s="12"/>
      <c r="EK697" s="12"/>
      <c r="EL697" s="12"/>
      <c r="EM697" s="12"/>
      <c r="EN697" s="12"/>
      <c r="EO697" s="12"/>
      <c r="EP697" s="12"/>
      <c r="EQ697" s="12"/>
      <c r="ER697" s="12"/>
      <c r="ES697" s="12"/>
      <c r="ET697" s="12"/>
      <c r="EU697" s="12"/>
      <c r="EV697" s="12"/>
      <c r="EW697" s="12"/>
      <c r="EX697" s="12"/>
      <c r="EY697" s="12"/>
      <c r="EZ697" s="12"/>
      <c r="FA697" s="12"/>
      <c r="FB697" s="12"/>
      <c r="FC697" s="12"/>
      <c r="FD697" s="12"/>
      <c r="FE697" s="12"/>
      <c r="FF697" s="12"/>
      <c r="FG697" s="12"/>
      <c r="FH697" s="12"/>
      <c r="FI697" s="12"/>
      <c r="FJ697" s="12"/>
      <c r="FK697" s="12"/>
      <c r="FL697" s="12"/>
      <c r="FM697" s="12"/>
      <c r="FN697" s="12"/>
      <c r="FO697" s="12"/>
      <c r="FP697" s="12"/>
      <c r="FQ697" s="12"/>
      <c r="FR697" s="12"/>
      <c r="FS697" s="12"/>
      <c r="FT697" s="12"/>
      <c r="FU697" s="12"/>
      <c r="FV697" s="12"/>
      <c r="FW697" s="12"/>
      <c r="FX697" s="12"/>
      <c r="FY697" s="12"/>
      <c r="FZ697" s="12"/>
      <c r="GA697" s="12"/>
      <c r="GB697" s="12"/>
      <c r="GC697" s="12"/>
      <c r="GD697" s="12"/>
      <c r="GE697" s="12"/>
      <c r="GF697" s="12"/>
      <c r="GG697" s="12"/>
      <c r="GH697" s="12"/>
      <c r="GI697" s="12"/>
      <c r="GJ697" s="12"/>
      <c r="GK697" s="12"/>
      <c r="GL697" s="12"/>
      <c r="GM697" s="12"/>
      <c r="GN697" s="12"/>
      <c r="GO697" s="12"/>
      <c r="GP697" s="12"/>
      <c r="GQ697" s="12"/>
      <c r="GR697" s="12"/>
      <c r="GS697" s="12"/>
      <c r="GT697" s="12"/>
      <c r="GU697" s="12"/>
      <c r="GV697" s="12"/>
      <c r="GW697" s="12"/>
      <c r="GX697" s="12"/>
      <c r="GY697" s="12"/>
      <c r="GZ697" s="12"/>
    </row>
    <row r="698" s="5" customFormat="1" spans="1:208">
      <c r="A698" s="137"/>
      <c r="B698" s="123"/>
      <c r="C698" s="8"/>
      <c r="D698" s="3"/>
      <c r="E698" s="3"/>
      <c r="F698" s="3"/>
      <c r="G698" s="8"/>
      <c r="H698" s="3"/>
      <c r="I698" s="138"/>
      <c r="J698" s="3"/>
      <c r="K698" s="11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 s="12"/>
      <c r="DH698" s="12"/>
      <c r="DI698" s="12"/>
      <c r="DJ698" s="12"/>
      <c r="DK698" s="12"/>
      <c r="DL698" s="12"/>
      <c r="DM698" s="12"/>
      <c r="DN698" s="12"/>
      <c r="DO698" s="12"/>
      <c r="DP698" s="12"/>
      <c r="DQ698" s="12"/>
      <c r="DR698" s="12"/>
      <c r="DS698" s="12"/>
      <c r="DT698" s="12"/>
      <c r="DU698" s="12"/>
      <c r="DV698" s="12"/>
      <c r="DW698" s="12"/>
      <c r="DX698" s="12"/>
      <c r="DY698" s="12"/>
      <c r="DZ698" s="12"/>
      <c r="EA698" s="12"/>
      <c r="EB698" s="12"/>
      <c r="EC698" s="12"/>
      <c r="ED698" s="12"/>
      <c r="EE698" s="12"/>
      <c r="EF698" s="12"/>
      <c r="EG698" s="12"/>
      <c r="EH698" s="12"/>
      <c r="EI698" s="12"/>
      <c r="EJ698" s="12"/>
      <c r="EK698" s="12"/>
      <c r="EL698" s="12"/>
      <c r="EM698" s="12"/>
      <c r="EN698" s="12"/>
      <c r="EO698" s="12"/>
      <c r="EP698" s="12"/>
      <c r="EQ698" s="12"/>
      <c r="ER698" s="12"/>
      <c r="ES698" s="12"/>
      <c r="ET698" s="12"/>
      <c r="EU698" s="12"/>
      <c r="EV698" s="12"/>
      <c r="EW698" s="12"/>
      <c r="EX698" s="12"/>
      <c r="EY698" s="12"/>
      <c r="EZ698" s="12"/>
      <c r="FA698" s="12"/>
      <c r="FB698" s="12"/>
      <c r="FC698" s="12"/>
      <c r="FD698" s="12"/>
      <c r="FE698" s="12"/>
      <c r="FF698" s="12"/>
      <c r="FG698" s="12"/>
      <c r="FH698" s="12"/>
      <c r="FI698" s="12"/>
      <c r="FJ698" s="12"/>
      <c r="FK698" s="12"/>
      <c r="FL698" s="12"/>
      <c r="FM698" s="12"/>
      <c r="FN698" s="12"/>
      <c r="FO698" s="12"/>
      <c r="FP698" s="12"/>
      <c r="FQ698" s="12"/>
      <c r="FR698" s="12"/>
      <c r="FS698" s="12"/>
      <c r="FT698" s="12"/>
      <c r="FU698" s="12"/>
      <c r="FV698" s="12"/>
      <c r="FW698" s="12"/>
      <c r="FX698" s="12"/>
      <c r="FY698" s="12"/>
      <c r="FZ698" s="12"/>
      <c r="GA698" s="12"/>
      <c r="GB698" s="12"/>
      <c r="GC698" s="12"/>
      <c r="GD698" s="12"/>
      <c r="GE698" s="12"/>
      <c r="GF698" s="12"/>
      <c r="GG698" s="12"/>
      <c r="GH698" s="12"/>
      <c r="GI698" s="12"/>
      <c r="GJ698" s="12"/>
      <c r="GK698" s="12"/>
      <c r="GL698" s="12"/>
      <c r="GM698" s="12"/>
      <c r="GN698" s="12"/>
      <c r="GO698" s="12"/>
      <c r="GP698" s="12"/>
      <c r="GQ698" s="12"/>
      <c r="GR698" s="12"/>
      <c r="GS698" s="12"/>
      <c r="GT698" s="12"/>
      <c r="GU698" s="12"/>
      <c r="GV698" s="12"/>
      <c r="GW698" s="12"/>
      <c r="GX698" s="12"/>
      <c r="GY698" s="12"/>
      <c r="GZ698" s="12"/>
    </row>
    <row r="699" s="5" customFormat="1" spans="1:208">
      <c r="A699" s="137"/>
      <c r="B699" s="123"/>
      <c r="C699" s="8"/>
      <c r="D699" s="3"/>
      <c r="E699" s="3"/>
      <c r="F699" s="3"/>
      <c r="G699" s="8"/>
      <c r="H699" s="3"/>
      <c r="I699" s="138"/>
      <c r="J699" s="3"/>
      <c r="K699" s="11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 s="12"/>
      <c r="DH699" s="12"/>
      <c r="DI699" s="12"/>
      <c r="DJ699" s="12"/>
      <c r="DK699" s="12"/>
      <c r="DL699" s="12"/>
      <c r="DM699" s="12"/>
      <c r="DN699" s="12"/>
      <c r="DO699" s="12"/>
      <c r="DP699" s="12"/>
      <c r="DQ699" s="12"/>
      <c r="DR699" s="12"/>
      <c r="DS699" s="12"/>
      <c r="DT699" s="12"/>
      <c r="DU699" s="12"/>
      <c r="DV699" s="12"/>
      <c r="DW699" s="12"/>
      <c r="DX699" s="12"/>
      <c r="DY699" s="12"/>
      <c r="DZ699" s="12"/>
      <c r="EA699" s="12"/>
      <c r="EB699" s="12"/>
      <c r="EC699" s="12"/>
      <c r="ED699" s="12"/>
      <c r="EE699" s="12"/>
      <c r="EF699" s="12"/>
      <c r="EG699" s="12"/>
      <c r="EH699" s="12"/>
      <c r="EI699" s="12"/>
      <c r="EJ699" s="12"/>
      <c r="EK699" s="12"/>
      <c r="EL699" s="12"/>
      <c r="EM699" s="12"/>
      <c r="EN699" s="12"/>
      <c r="EO699" s="12"/>
      <c r="EP699" s="12"/>
      <c r="EQ699" s="12"/>
      <c r="ER699" s="12"/>
      <c r="ES699" s="12"/>
      <c r="ET699" s="12"/>
      <c r="EU699" s="12"/>
      <c r="EV699" s="12"/>
      <c r="EW699" s="12"/>
      <c r="EX699" s="12"/>
      <c r="EY699" s="12"/>
      <c r="EZ699" s="12"/>
      <c r="FA699" s="12"/>
      <c r="FB699" s="12"/>
      <c r="FC699" s="12"/>
      <c r="FD699" s="12"/>
      <c r="FE699" s="12"/>
      <c r="FF699" s="12"/>
      <c r="FG699" s="12"/>
      <c r="FH699" s="12"/>
      <c r="FI699" s="12"/>
      <c r="FJ699" s="12"/>
      <c r="FK699" s="12"/>
      <c r="FL699" s="12"/>
      <c r="FM699" s="12"/>
      <c r="FN699" s="12"/>
      <c r="FO699" s="12"/>
      <c r="FP699" s="12"/>
      <c r="FQ699" s="12"/>
      <c r="FR699" s="12"/>
      <c r="FS699" s="12"/>
      <c r="FT699" s="12"/>
      <c r="FU699" s="12"/>
      <c r="FV699" s="12"/>
      <c r="FW699" s="12"/>
      <c r="FX699" s="12"/>
      <c r="FY699" s="12"/>
      <c r="FZ699" s="12"/>
      <c r="GA699" s="12"/>
      <c r="GB699" s="12"/>
      <c r="GC699" s="12"/>
      <c r="GD699" s="12"/>
      <c r="GE699" s="12"/>
      <c r="GF699" s="12"/>
      <c r="GG699" s="12"/>
      <c r="GH699" s="12"/>
      <c r="GI699" s="12"/>
      <c r="GJ699" s="12"/>
      <c r="GK699" s="12"/>
      <c r="GL699" s="12"/>
      <c r="GM699" s="12"/>
      <c r="GN699" s="12"/>
      <c r="GO699" s="12"/>
      <c r="GP699" s="12"/>
      <c r="GQ699" s="12"/>
      <c r="GR699" s="12"/>
      <c r="GS699" s="12"/>
      <c r="GT699" s="12"/>
      <c r="GU699" s="12"/>
      <c r="GV699" s="12"/>
      <c r="GW699" s="12"/>
      <c r="GX699" s="12"/>
      <c r="GY699" s="12"/>
      <c r="GZ699" s="12"/>
    </row>
    <row r="700" s="5" customFormat="1" spans="1:208">
      <c r="A700" s="137"/>
      <c r="B700" s="123"/>
      <c r="C700" s="8"/>
      <c r="D700" s="3"/>
      <c r="E700" s="3"/>
      <c r="F700" s="3"/>
      <c r="G700" s="8"/>
      <c r="H700" s="3"/>
      <c r="I700" s="138"/>
      <c r="J700" s="3"/>
      <c r="K700" s="11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 s="12"/>
      <c r="DH700" s="12"/>
      <c r="DI700" s="12"/>
      <c r="DJ700" s="12"/>
      <c r="DK700" s="12"/>
      <c r="DL700" s="12"/>
      <c r="DM700" s="12"/>
      <c r="DN700" s="12"/>
      <c r="DO700" s="12"/>
      <c r="DP700" s="12"/>
      <c r="DQ700" s="12"/>
      <c r="DR700" s="12"/>
      <c r="DS700" s="12"/>
      <c r="DT700" s="12"/>
      <c r="DU700" s="12"/>
      <c r="DV700" s="12"/>
      <c r="DW700" s="12"/>
      <c r="DX700" s="12"/>
      <c r="DY700" s="12"/>
      <c r="DZ700" s="12"/>
      <c r="EA700" s="12"/>
      <c r="EB700" s="12"/>
      <c r="EC700" s="12"/>
      <c r="ED700" s="12"/>
      <c r="EE700" s="12"/>
      <c r="EF700" s="12"/>
      <c r="EG700" s="12"/>
      <c r="EH700" s="12"/>
      <c r="EI700" s="12"/>
      <c r="EJ700" s="12"/>
      <c r="EK700" s="12"/>
      <c r="EL700" s="12"/>
      <c r="EM700" s="12"/>
      <c r="EN700" s="12"/>
      <c r="EO700" s="12"/>
      <c r="EP700" s="12"/>
      <c r="EQ700" s="12"/>
      <c r="ER700" s="12"/>
      <c r="ES700" s="12"/>
      <c r="ET700" s="12"/>
      <c r="EU700" s="12"/>
      <c r="EV700" s="12"/>
      <c r="EW700" s="12"/>
      <c r="EX700" s="12"/>
      <c r="EY700" s="12"/>
      <c r="EZ700" s="12"/>
      <c r="FA700" s="12"/>
      <c r="FB700" s="12"/>
      <c r="FC700" s="12"/>
      <c r="FD700" s="12"/>
      <c r="FE700" s="12"/>
      <c r="FF700" s="12"/>
      <c r="FG700" s="12"/>
      <c r="FH700" s="12"/>
      <c r="FI700" s="12"/>
      <c r="FJ700" s="12"/>
      <c r="FK700" s="12"/>
      <c r="FL700" s="12"/>
      <c r="FM700" s="12"/>
      <c r="FN700" s="12"/>
      <c r="FO700" s="12"/>
      <c r="FP700" s="12"/>
      <c r="FQ700" s="12"/>
      <c r="FR700" s="12"/>
      <c r="FS700" s="12"/>
      <c r="FT700" s="12"/>
      <c r="FU700" s="12"/>
      <c r="FV700" s="12"/>
      <c r="FW700" s="12"/>
      <c r="FX700" s="12"/>
      <c r="FY700" s="12"/>
      <c r="FZ700" s="12"/>
      <c r="GA700" s="12"/>
      <c r="GB700" s="12"/>
      <c r="GC700" s="12"/>
      <c r="GD700" s="12"/>
      <c r="GE700" s="12"/>
      <c r="GF700" s="12"/>
      <c r="GG700" s="12"/>
      <c r="GH700" s="12"/>
      <c r="GI700" s="12"/>
      <c r="GJ700" s="12"/>
      <c r="GK700" s="12"/>
      <c r="GL700" s="12"/>
      <c r="GM700" s="12"/>
      <c r="GN700" s="12"/>
      <c r="GO700" s="12"/>
      <c r="GP700" s="12"/>
      <c r="GQ700" s="12"/>
      <c r="GR700" s="12"/>
      <c r="GS700" s="12"/>
      <c r="GT700" s="12"/>
      <c r="GU700" s="12"/>
      <c r="GV700" s="12"/>
      <c r="GW700" s="12"/>
      <c r="GX700" s="12"/>
      <c r="GY700" s="12"/>
      <c r="GZ700" s="12"/>
    </row>
    <row r="701" s="5" customFormat="1" spans="1:208">
      <c r="A701" s="137"/>
      <c r="B701" s="123"/>
      <c r="C701" s="8"/>
      <c r="D701" s="3"/>
      <c r="E701" s="3"/>
      <c r="F701" s="3"/>
      <c r="G701" s="8"/>
      <c r="H701" s="3"/>
      <c r="I701" s="138"/>
      <c r="J701" s="3"/>
      <c r="K701" s="11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 s="12"/>
      <c r="DH701" s="12"/>
      <c r="DI701" s="12"/>
      <c r="DJ701" s="12"/>
      <c r="DK701" s="12"/>
      <c r="DL701" s="12"/>
      <c r="DM701" s="12"/>
      <c r="DN701" s="12"/>
      <c r="DO701" s="12"/>
      <c r="DP701" s="12"/>
      <c r="DQ701" s="12"/>
      <c r="DR701" s="12"/>
      <c r="DS701" s="12"/>
      <c r="DT701" s="12"/>
      <c r="DU701" s="12"/>
      <c r="DV701" s="12"/>
      <c r="DW701" s="12"/>
      <c r="DX701" s="12"/>
      <c r="DY701" s="12"/>
      <c r="DZ701" s="12"/>
      <c r="EA701" s="12"/>
      <c r="EB701" s="12"/>
      <c r="EC701" s="12"/>
      <c r="ED701" s="12"/>
      <c r="EE701" s="12"/>
      <c r="EF701" s="12"/>
      <c r="EG701" s="12"/>
      <c r="EH701" s="12"/>
      <c r="EI701" s="12"/>
      <c r="EJ701" s="12"/>
      <c r="EK701" s="12"/>
      <c r="EL701" s="12"/>
      <c r="EM701" s="12"/>
      <c r="EN701" s="12"/>
      <c r="EO701" s="12"/>
      <c r="EP701" s="12"/>
      <c r="EQ701" s="12"/>
      <c r="ER701" s="12"/>
      <c r="ES701" s="12"/>
      <c r="ET701" s="12"/>
      <c r="EU701" s="12"/>
      <c r="EV701" s="12"/>
      <c r="EW701" s="12"/>
      <c r="EX701" s="12"/>
      <c r="EY701" s="12"/>
      <c r="EZ701" s="12"/>
      <c r="FA701" s="12"/>
      <c r="FB701" s="12"/>
      <c r="FC701" s="12"/>
      <c r="FD701" s="12"/>
      <c r="FE701" s="12"/>
      <c r="FF701" s="12"/>
      <c r="FG701" s="12"/>
      <c r="FH701" s="12"/>
      <c r="FI701" s="12"/>
      <c r="FJ701" s="12"/>
      <c r="FK701" s="12"/>
      <c r="FL701" s="12"/>
      <c r="FM701" s="12"/>
      <c r="FN701" s="12"/>
      <c r="FO701" s="12"/>
      <c r="FP701" s="12"/>
      <c r="FQ701" s="12"/>
      <c r="FR701" s="12"/>
      <c r="FS701" s="12"/>
      <c r="FT701" s="12"/>
      <c r="FU701" s="12"/>
      <c r="FV701" s="12"/>
      <c r="FW701" s="12"/>
      <c r="FX701" s="12"/>
      <c r="FY701" s="12"/>
      <c r="FZ701" s="12"/>
      <c r="GA701" s="12"/>
      <c r="GB701" s="12"/>
      <c r="GC701" s="12"/>
      <c r="GD701" s="12"/>
      <c r="GE701" s="12"/>
      <c r="GF701" s="12"/>
      <c r="GG701" s="12"/>
      <c r="GH701" s="12"/>
      <c r="GI701" s="12"/>
      <c r="GJ701" s="12"/>
      <c r="GK701" s="12"/>
      <c r="GL701" s="12"/>
      <c r="GM701" s="12"/>
      <c r="GN701" s="12"/>
      <c r="GO701" s="12"/>
      <c r="GP701" s="12"/>
      <c r="GQ701" s="12"/>
      <c r="GR701" s="12"/>
      <c r="GS701" s="12"/>
      <c r="GT701" s="12"/>
      <c r="GU701" s="12"/>
      <c r="GV701" s="12"/>
      <c r="GW701" s="12"/>
      <c r="GX701" s="12"/>
      <c r="GY701" s="12"/>
      <c r="GZ701" s="12"/>
    </row>
    <row r="702" s="5" customFormat="1" spans="1:208">
      <c r="A702" s="137"/>
      <c r="B702" s="123"/>
      <c r="C702" s="8"/>
      <c r="D702" s="3"/>
      <c r="E702" s="3"/>
      <c r="F702" s="3"/>
      <c r="G702" s="8"/>
      <c r="H702" s="3"/>
      <c r="I702" s="138"/>
      <c r="J702" s="3"/>
      <c r="K702" s="11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 s="12"/>
      <c r="DH702" s="12"/>
      <c r="DI702" s="12"/>
      <c r="DJ702" s="12"/>
      <c r="DK702" s="12"/>
      <c r="DL702" s="12"/>
      <c r="DM702" s="12"/>
      <c r="DN702" s="12"/>
      <c r="DO702" s="12"/>
      <c r="DP702" s="12"/>
      <c r="DQ702" s="12"/>
      <c r="DR702" s="12"/>
      <c r="DS702" s="12"/>
      <c r="DT702" s="12"/>
      <c r="DU702" s="12"/>
      <c r="DV702" s="12"/>
      <c r="DW702" s="12"/>
      <c r="DX702" s="12"/>
      <c r="DY702" s="12"/>
      <c r="DZ702" s="12"/>
      <c r="EA702" s="12"/>
      <c r="EB702" s="12"/>
      <c r="EC702" s="12"/>
      <c r="ED702" s="12"/>
      <c r="EE702" s="12"/>
      <c r="EF702" s="12"/>
      <c r="EG702" s="12"/>
      <c r="EH702" s="12"/>
      <c r="EI702" s="12"/>
      <c r="EJ702" s="12"/>
      <c r="EK702" s="12"/>
      <c r="EL702" s="12"/>
      <c r="EM702" s="12"/>
      <c r="EN702" s="12"/>
      <c r="EO702" s="12"/>
      <c r="EP702" s="12"/>
      <c r="EQ702" s="12"/>
      <c r="ER702" s="12"/>
      <c r="ES702" s="12"/>
      <c r="ET702" s="12"/>
      <c r="EU702" s="12"/>
      <c r="EV702" s="12"/>
      <c r="EW702" s="12"/>
      <c r="EX702" s="12"/>
      <c r="EY702" s="12"/>
      <c r="EZ702" s="12"/>
      <c r="FA702" s="12"/>
      <c r="FB702" s="12"/>
      <c r="FC702" s="12"/>
      <c r="FD702" s="12"/>
      <c r="FE702" s="12"/>
      <c r="FF702" s="12"/>
      <c r="FG702" s="12"/>
      <c r="FH702" s="12"/>
      <c r="FI702" s="12"/>
      <c r="FJ702" s="12"/>
      <c r="FK702" s="12"/>
      <c r="FL702" s="12"/>
      <c r="FM702" s="12"/>
      <c r="FN702" s="12"/>
      <c r="FO702" s="12"/>
      <c r="FP702" s="12"/>
      <c r="FQ702" s="12"/>
      <c r="FR702" s="12"/>
      <c r="FS702" s="12"/>
      <c r="FT702" s="12"/>
      <c r="FU702" s="12"/>
      <c r="FV702" s="12"/>
      <c r="FW702" s="12"/>
      <c r="FX702" s="12"/>
      <c r="FY702" s="12"/>
      <c r="FZ702" s="12"/>
      <c r="GA702" s="12"/>
      <c r="GB702" s="12"/>
      <c r="GC702" s="12"/>
      <c r="GD702" s="12"/>
      <c r="GE702" s="12"/>
      <c r="GF702" s="12"/>
      <c r="GG702" s="12"/>
      <c r="GH702" s="12"/>
      <c r="GI702" s="12"/>
      <c r="GJ702" s="12"/>
      <c r="GK702" s="12"/>
      <c r="GL702" s="12"/>
      <c r="GM702" s="12"/>
      <c r="GN702" s="12"/>
      <c r="GO702" s="12"/>
      <c r="GP702" s="12"/>
      <c r="GQ702" s="12"/>
      <c r="GR702" s="12"/>
      <c r="GS702" s="12"/>
      <c r="GT702" s="12"/>
      <c r="GU702" s="12"/>
      <c r="GV702" s="12"/>
      <c r="GW702" s="12"/>
      <c r="GX702" s="12"/>
      <c r="GY702" s="12"/>
      <c r="GZ702" s="12"/>
    </row>
    <row r="703" s="5" customFormat="1" spans="1:208">
      <c r="A703" s="137"/>
      <c r="B703" s="123"/>
      <c r="C703" s="8"/>
      <c r="D703" s="3"/>
      <c r="E703" s="3"/>
      <c r="F703" s="3"/>
      <c r="G703" s="8"/>
      <c r="H703" s="3"/>
      <c r="I703" s="138"/>
      <c r="J703" s="3"/>
      <c r="K703" s="11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 s="12"/>
      <c r="DH703" s="12"/>
      <c r="DI703" s="12"/>
      <c r="DJ703" s="12"/>
      <c r="DK703" s="12"/>
      <c r="DL703" s="12"/>
      <c r="DM703" s="12"/>
      <c r="DN703" s="12"/>
      <c r="DO703" s="12"/>
      <c r="DP703" s="12"/>
      <c r="DQ703" s="12"/>
      <c r="DR703" s="12"/>
      <c r="DS703" s="12"/>
      <c r="DT703" s="12"/>
      <c r="DU703" s="12"/>
      <c r="DV703" s="12"/>
      <c r="DW703" s="12"/>
      <c r="DX703" s="12"/>
      <c r="DY703" s="12"/>
      <c r="DZ703" s="12"/>
      <c r="EA703" s="12"/>
      <c r="EB703" s="12"/>
      <c r="EC703" s="12"/>
      <c r="ED703" s="12"/>
      <c r="EE703" s="12"/>
      <c r="EF703" s="12"/>
      <c r="EG703" s="12"/>
      <c r="EH703" s="12"/>
      <c r="EI703" s="12"/>
      <c r="EJ703" s="12"/>
      <c r="EK703" s="12"/>
      <c r="EL703" s="12"/>
      <c r="EM703" s="12"/>
      <c r="EN703" s="12"/>
      <c r="EO703" s="12"/>
      <c r="EP703" s="12"/>
      <c r="EQ703" s="12"/>
      <c r="ER703" s="12"/>
      <c r="ES703" s="12"/>
      <c r="ET703" s="12"/>
      <c r="EU703" s="12"/>
      <c r="EV703" s="12"/>
      <c r="EW703" s="12"/>
      <c r="EX703" s="12"/>
      <c r="EY703" s="12"/>
      <c r="EZ703" s="12"/>
      <c r="FA703" s="12"/>
      <c r="FB703" s="12"/>
      <c r="FC703" s="12"/>
      <c r="FD703" s="12"/>
      <c r="FE703" s="12"/>
      <c r="FF703" s="12"/>
      <c r="FG703" s="12"/>
      <c r="FH703" s="12"/>
      <c r="FI703" s="12"/>
      <c r="FJ703" s="12"/>
      <c r="FK703" s="12"/>
      <c r="FL703" s="12"/>
      <c r="FM703" s="12"/>
      <c r="FN703" s="12"/>
      <c r="FO703" s="12"/>
      <c r="FP703" s="12"/>
      <c r="FQ703" s="12"/>
      <c r="FR703" s="12"/>
      <c r="FS703" s="12"/>
      <c r="FT703" s="12"/>
      <c r="FU703" s="12"/>
      <c r="FV703" s="12"/>
      <c r="FW703" s="12"/>
      <c r="FX703" s="12"/>
      <c r="FY703" s="12"/>
      <c r="FZ703" s="12"/>
      <c r="GA703" s="12"/>
      <c r="GB703" s="12"/>
      <c r="GC703" s="12"/>
      <c r="GD703" s="12"/>
      <c r="GE703" s="12"/>
      <c r="GF703" s="12"/>
      <c r="GG703" s="12"/>
      <c r="GH703" s="12"/>
      <c r="GI703" s="12"/>
      <c r="GJ703" s="12"/>
      <c r="GK703" s="12"/>
      <c r="GL703" s="12"/>
      <c r="GM703" s="12"/>
      <c r="GN703" s="12"/>
      <c r="GO703" s="12"/>
      <c r="GP703" s="12"/>
      <c r="GQ703" s="12"/>
      <c r="GR703" s="12"/>
      <c r="GS703" s="12"/>
      <c r="GT703" s="12"/>
      <c r="GU703" s="12"/>
      <c r="GV703" s="12"/>
      <c r="GW703" s="12"/>
      <c r="GX703" s="12"/>
      <c r="GY703" s="12"/>
      <c r="GZ703" s="12"/>
    </row>
    <row r="704" s="5" customFormat="1" spans="1:208">
      <c r="A704" s="137"/>
      <c r="B704" s="123"/>
      <c r="C704" s="8"/>
      <c r="D704" s="3"/>
      <c r="E704" s="3"/>
      <c r="F704" s="3"/>
      <c r="G704" s="8"/>
      <c r="H704" s="3"/>
      <c r="I704" s="138"/>
      <c r="J704" s="3"/>
      <c r="K704" s="11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 s="12"/>
      <c r="DH704" s="12"/>
      <c r="DI704" s="12"/>
      <c r="DJ704" s="12"/>
      <c r="DK704" s="12"/>
      <c r="DL704" s="12"/>
      <c r="DM704" s="12"/>
      <c r="DN704" s="12"/>
      <c r="DO704" s="12"/>
      <c r="DP704" s="12"/>
      <c r="DQ704" s="12"/>
      <c r="DR704" s="12"/>
      <c r="DS704" s="12"/>
      <c r="DT704" s="12"/>
      <c r="DU704" s="12"/>
      <c r="DV704" s="12"/>
      <c r="DW704" s="12"/>
      <c r="DX704" s="12"/>
      <c r="DY704" s="12"/>
      <c r="DZ704" s="12"/>
      <c r="EA704" s="12"/>
      <c r="EB704" s="12"/>
      <c r="EC704" s="12"/>
      <c r="ED704" s="12"/>
      <c r="EE704" s="12"/>
      <c r="EF704" s="12"/>
      <c r="EG704" s="12"/>
      <c r="EH704" s="12"/>
      <c r="EI704" s="12"/>
      <c r="EJ704" s="12"/>
      <c r="EK704" s="12"/>
      <c r="EL704" s="12"/>
      <c r="EM704" s="12"/>
      <c r="EN704" s="12"/>
      <c r="EO704" s="12"/>
      <c r="EP704" s="12"/>
      <c r="EQ704" s="12"/>
      <c r="ER704" s="12"/>
      <c r="ES704" s="12"/>
      <c r="ET704" s="12"/>
      <c r="EU704" s="12"/>
      <c r="EV704" s="12"/>
      <c r="EW704" s="12"/>
      <c r="EX704" s="12"/>
      <c r="EY704" s="12"/>
      <c r="EZ704" s="12"/>
      <c r="FA704" s="12"/>
      <c r="FB704" s="12"/>
      <c r="FC704" s="12"/>
      <c r="FD704" s="12"/>
      <c r="FE704" s="12"/>
      <c r="FF704" s="12"/>
      <c r="FG704" s="12"/>
      <c r="FH704" s="12"/>
      <c r="FI704" s="12"/>
      <c r="FJ704" s="12"/>
      <c r="FK704" s="12"/>
      <c r="FL704" s="12"/>
      <c r="FM704" s="12"/>
      <c r="FN704" s="12"/>
      <c r="FO704" s="12"/>
      <c r="FP704" s="12"/>
      <c r="FQ704" s="12"/>
      <c r="FR704" s="12"/>
      <c r="FS704" s="12"/>
      <c r="FT704" s="12"/>
      <c r="FU704" s="12"/>
      <c r="FV704" s="12"/>
      <c r="FW704" s="12"/>
      <c r="FX704" s="12"/>
      <c r="FY704" s="12"/>
      <c r="FZ704" s="12"/>
      <c r="GA704" s="12"/>
      <c r="GB704" s="12"/>
      <c r="GC704" s="12"/>
      <c r="GD704" s="12"/>
      <c r="GE704" s="12"/>
      <c r="GF704" s="12"/>
      <c r="GG704" s="12"/>
      <c r="GH704" s="12"/>
      <c r="GI704" s="12"/>
      <c r="GJ704" s="12"/>
      <c r="GK704" s="12"/>
      <c r="GL704" s="12"/>
      <c r="GM704" s="12"/>
      <c r="GN704" s="12"/>
      <c r="GO704" s="12"/>
      <c r="GP704" s="12"/>
      <c r="GQ704" s="12"/>
      <c r="GR704" s="12"/>
      <c r="GS704" s="12"/>
      <c r="GT704" s="12"/>
      <c r="GU704" s="12"/>
      <c r="GV704" s="12"/>
      <c r="GW704" s="12"/>
      <c r="GX704" s="12"/>
      <c r="GY704" s="12"/>
      <c r="GZ704" s="12"/>
    </row>
    <row r="705" s="5" customFormat="1" spans="1:208">
      <c r="A705" s="137"/>
      <c r="B705" s="123"/>
      <c r="C705" s="8"/>
      <c r="D705" s="3"/>
      <c r="E705" s="3"/>
      <c r="F705" s="3"/>
      <c r="G705" s="8"/>
      <c r="H705" s="3"/>
      <c r="I705" s="138"/>
      <c r="J705" s="3"/>
      <c r="K705" s="11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 s="12"/>
      <c r="DH705" s="12"/>
      <c r="DI705" s="12"/>
      <c r="DJ705" s="12"/>
      <c r="DK705" s="12"/>
      <c r="DL705" s="12"/>
      <c r="DM705" s="12"/>
      <c r="DN705" s="12"/>
      <c r="DO705" s="12"/>
      <c r="DP705" s="12"/>
      <c r="DQ705" s="12"/>
      <c r="DR705" s="12"/>
      <c r="DS705" s="12"/>
      <c r="DT705" s="12"/>
      <c r="DU705" s="12"/>
      <c r="DV705" s="12"/>
      <c r="DW705" s="12"/>
      <c r="DX705" s="12"/>
      <c r="DY705" s="12"/>
      <c r="DZ705" s="12"/>
      <c r="EA705" s="12"/>
      <c r="EB705" s="12"/>
      <c r="EC705" s="12"/>
      <c r="ED705" s="12"/>
      <c r="EE705" s="12"/>
      <c r="EF705" s="12"/>
      <c r="EG705" s="12"/>
      <c r="EH705" s="12"/>
      <c r="EI705" s="12"/>
      <c r="EJ705" s="12"/>
      <c r="EK705" s="12"/>
      <c r="EL705" s="12"/>
      <c r="EM705" s="12"/>
      <c r="EN705" s="12"/>
      <c r="EO705" s="12"/>
      <c r="EP705" s="12"/>
      <c r="EQ705" s="12"/>
      <c r="ER705" s="12"/>
      <c r="ES705" s="12"/>
      <c r="ET705" s="12"/>
      <c r="EU705" s="12"/>
      <c r="EV705" s="12"/>
      <c r="EW705" s="12"/>
      <c r="EX705" s="12"/>
      <c r="EY705" s="12"/>
      <c r="EZ705" s="12"/>
      <c r="FA705" s="12"/>
      <c r="FB705" s="12"/>
      <c r="FC705" s="12"/>
      <c r="FD705" s="12"/>
      <c r="FE705" s="12"/>
      <c r="FF705" s="12"/>
      <c r="FG705" s="12"/>
      <c r="FH705" s="12"/>
      <c r="FI705" s="12"/>
      <c r="FJ705" s="12"/>
      <c r="FK705" s="12"/>
      <c r="FL705" s="12"/>
      <c r="FM705" s="12"/>
      <c r="FN705" s="12"/>
      <c r="FO705" s="12"/>
      <c r="FP705" s="12"/>
      <c r="FQ705" s="12"/>
      <c r="FR705" s="12"/>
      <c r="FS705" s="12"/>
      <c r="FT705" s="12"/>
      <c r="FU705" s="12"/>
      <c r="FV705" s="12"/>
      <c r="FW705" s="12"/>
      <c r="FX705" s="12"/>
      <c r="FY705" s="12"/>
      <c r="FZ705" s="12"/>
      <c r="GA705" s="12"/>
      <c r="GB705" s="12"/>
      <c r="GC705" s="12"/>
      <c r="GD705" s="12"/>
      <c r="GE705" s="12"/>
      <c r="GF705" s="12"/>
      <c r="GG705" s="12"/>
      <c r="GH705" s="12"/>
      <c r="GI705" s="12"/>
      <c r="GJ705" s="12"/>
      <c r="GK705" s="12"/>
      <c r="GL705" s="12"/>
      <c r="GM705" s="12"/>
      <c r="GN705" s="12"/>
      <c r="GO705" s="12"/>
      <c r="GP705" s="12"/>
      <c r="GQ705" s="12"/>
      <c r="GR705" s="12"/>
      <c r="GS705" s="12"/>
      <c r="GT705" s="12"/>
      <c r="GU705" s="12"/>
      <c r="GV705" s="12"/>
      <c r="GW705" s="12"/>
      <c r="GX705" s="12"/>
      <c r="GY705" s="12"/>
      <c r="GZ705" s="12"/>
    </row>
    <row r="706" s="5" customFormat="1" spans="1:208">
      <c r="A706" s="137"/>
      <c r="B706" s="123"/>
      <c r="C706" s="8"/>
      <c r="D706" s="3"/>
      <c r="E706" s="3"/>
      <c r="F706" s="3"/>
      <c r="G706" s="8"/>
      <c r="H706" s="3"/>
      <c r="I706" s="138"/>
      <c r="J706" s="3"/>
      <c r="K706" s="11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</row>
    <row r="707" s="5" customFormat="1" spans="1:208">
      <c r="A707" s="137"/>
      <c r="B707" s="123"/>
      <c r="C707" s="8"/>
      <c r="D707" s="3"/>
      <c r="E707" s="3"/>
      <c r="F707" s="3"/>
      <c r="G707" s="8"/>
      <c r="H707" s="3"/>
      <c r="I707" s="138"/>
      <c r="J707" s="3"/>
      <c r="K707" s="11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</row>
    <row r="708" s="5" customFormat="1" spans="1:208">
      <c r="A708" s="137"/>
      <c r="B708" s="123"/>
      <c r="C708" s="8"/>
      <c r="D708" s="3"/>
      <c r="E708" s="3"/>
      <c r="F708" s="3"/>
      <c r="G708" s="8"/>
      <c r="H708" s="3"/>
      <c r="I708" s="138"/>
      <c r="J708" s="3"/>
      <c r="K708" s="11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 s="12"/>
      <c r="DH708" s="12"/>
      <c r="DI708" s="12"/>
      <c r="DJ708" s="12"/>
      <c r="DK708" s="12"/>
      <c r="DL708" s="12"/>
      <c r="DM708" s="12"/>
      <c r="DN708" s="12"/>
      <c r="DO708" s="12"/>
      <c r="DP708" s="12"/>
      <c r="DQ708" s="12"/>
      <c r="DR708" s="12"/>
      <c r="DS708" s="12"/>
      <c r="DT708" s="12"/>
      <c r="DU708" s="12"/>
      <c r="DV708" s="12"/>
      <c r="DW708" s="12"/>
      <c r="DX708" s="12"/>
      <c r="DY708" s="12"/>
      <c r="DZ708" s="12"/>
      <c r="EA708" s="12"/>
      <c r="EB708" s="12"/>
      <c r="EC708" s="12"/>
      <c r="ED708" s="12"/>
      <c r="EE708" s="12"/>
      <c r="EF708" s="12"/>
      <c r="EG708" s="12"/>
      <c r="EH708" s="12"/>
      <c r="EI708" s="12"/>
      <c r="EJ708" s="12"/>
      <c r="EK708" s="12"/>
      <c r="EL708" s="12"/>
      <c r="EM708" s="12"/>
      <c r="EN708" s="12"/>
      <c r="EO708" s="12"/>
      <c r="EP708" s="12"/>
      <c r="EQ708" s="12"/>
      <c r="ER708" s="12"/>
      <c r="ES708" s="12"/>
      <c r="ET708" s="12"/>
      <c r="EU708" s="12"/>
      <c r="EV708" s="12"/>
      <c r="EW708" s="12"/>
      <c r="EX708" s="12"/>
      <c r="EY708" s="12"/>
      <c r="EZ708" s="12"/>
      <c r="FA708" s="12"/>
      <c r="FB708" s="12"/>
      <c r="FC708" s="12"/>
      <c r="FD708" s="12"/>
      <c r="FE708" s="12"/>
      <c r="FF708" s="12"/>
      <c r="FG708" s="12"/>
      <c r="FH708" s="12"/>
      <c r="FI708" s="12"/>
      <c r="FJ708" s="12"/>
      <c r="FK708" s="12"/>
      <c r="FL708" s="12"/>
      <c r="FM708" s="12"/>
      <c r="FN708" s="12"/>
      <c r="FO708" s="12"/>
      <c r="FP708" s="12"/>
      <c r="FQ708" s="12"/>
      <c r="FR708" s="12"/>
      <c r="FS708" s="12"/>
      <c r="FT708" s="12"/>
      <c r="FU708" s="12"/>
      <c r="FV708" s="12"/>
      <c r="FW708" s="12"/>
      <c r="FX708" s="12"/>
      <c r="FY708" s="12"/>
      <c r="FZ708" s="12"/>
      <c r="GA708" s="12"/>
      <c r="GB708" s="12"/>
      <c r="GC708" s="12"/>
      <c r="GD708" s="12"/>
      <c r="GE708" s="12"/>
      <c r="GF708" s="12"/>
      <c r="GG708" s="12"/>
      <c r="GH708" s="12"/>
      <c r="GI708" s="12"/>
      <c r="GJ708" s="12"/>
      <c r="GK708" s="12"/>
      <c r="GL708" s="12"/>
      <c r="GM708" s="12"/>
      <c r="GN708" s="12"/>
      <c r="GO708" s="12"/>
      <c r="GP708" s="12"/>
      <c r="GQ708" s="12"/>
      <c r="GR708" s="12"/>
      <c r="GS708" s="12"/>
      <c r="GT708" s="12"/>
      <c r="GU708" s="12"/>
      <c r="GV708" s="12"/>
      <c r="GW708" s="12"/>
      <c r="GX708" s="12"/>
      <c r="GY708" s="12"/>
      <c r="GZ708" s="12"/>
    </row>
    <row r="709" s="5" customFormat="1" spans="1:208">
      <c r="A709" s="137"/>
      <c r="B709" s="123"/>
      <c r="C709" s="8"/>
      <c r="D709" s="3"/>
      <c r="E709" s="3"/>
      <c r="F709" s="3"/>
      <c r="G709" s="8"/>
      <c r="H709" s="3"/>
      <c r="I709" s="138"/>
      <c r="J709" s="3"/>
      <c r="K709" s="11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</row>
    <row r="710" s="5" customFormat="1" spans="1:208">
      <c r="A710" s="137"/>
      <c r="B710" s="123"/>
      <c r="C710" s="8"/>
      <c r="D710" s="3"/>
      <c r="E710" s="3"/>
      <c r="F710" s="3"/>
      <c r="G710" s="8"/>
      <c r="H710" s="3"/>
      <c r="I710" s="138"/>
      <c r="J710" s="3"/>
      <c r="K710" s="11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</row>
    <row r="711" s="5" customFormat="1" spans="1:208">
      <c r="A711" s="137"/>
      <c r="B711" s="123"/>
      <c r="C711" s="8"/>
      <c r="D711" s="3"/>
      <c r="E711" s="3"/>
      <c r="F711" s="3"/>
      <c r="G711" s="8"/>
      <c r="H711" s="3"/>
      <c r="I711" s="138"/>
      <c r="J711" s="3"/>
      <c r="K711" s="11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  <c r="BZ711" s="12"/>
      <c r="CA711" s="12"/>
      <c r="CB711" s="12"/>
      <c r="CC711" s="12"/>
      <c r="CD711" s="12"/>
      <c r="CE711" s="12"/>
      <c r="CF711" s="12"/>
      <c r="CG711" s="12"/>
      <c r="CH711" s="12"/>
      <c r="CI711" s="12"/>
      <c r="CJ711" s="12"/>
      <c r="CK711" s="12"/>
      <c r="CL711" s="12"/>
      <c r="CM711" s="12"/>
      <c r="CN711" s="12"/>
      <c r="CO711" s="12"/>
      <c r="CP711" s="12"/>
      <c r="CQ711" s="12"/>
      <c r="CR711" s="12"/>
      <c r="CS711" s="12"/>
      <c r="CT711" s="12"/>
      <c r="CU711" s="12"/>
      <c r="CV711" s="12"/>
      <c r="CW711" s="12"/>
      <c r="CX711" s="12"/>
      <c r="CY711" s="12"/>
      <c r="CZ711" s="12"/>
      <c r="DA711" s="12"/>
      <c r="DB711" s="12"/>
      <c r="DC711" s="12"/>
      <c r="DD711" s="12"/>
      <c r="DE711" s="12"/>
      <c r="DF711" s="12"/>
      <c r="DG711" s="12"/>
      <c r="DH711" s="12"/>
      <c r="DI711" s="12"/>
      <c r="DJ711" s="12"/>
      <c r="DK711" s="12"/>
      <c r="DL711" s="12"/>
      <c r="DM711" s="12"/>
      <c r="DN711" s="12"/>
      <c r="DO711" s="12"/>
      <c r="DP711" s="12"/>
      <c r="DQ711" s="12"/>
      <c r="DR711" s="12"/>
      <c r="DS711" s="12"/>
      <c r="DT711" s="12"/>
      <c r="DU711" s="12"/>
      <c r="DV711" s="12"/>
      <c r="DW711" s="12"/>
      <c r="DX711" s="12"/>
      <c r="DY711" s="12"/>
      <c r="DZ711" s="12"/>
      <c r="EA711" s="12"/>
      <c r="EB711" s="12"/>
      <c r="EC711" s="12"/>
      <c r="ED711" s="12"/>
      <c r="EE711" s="12"/>
      <c r="EF711" s="12"/>
      <c r="EG711" s="12"/>
      <c r="EH711" s="12"/>
      <c r="EI711" s="12"/>
      <c r="EJ711" s="12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  <c r="GA711" s="12"/>
      <c r="GB711" s="12"/>
      <c r="GC711" s="12"/>
      <c r="GD711" s="12"/>
      <c r="GE711" s="12"/>
      <c r="GF711" s="12"/>
      <c r="GG711" s="12"/>
      <c r="GH711" s="12"/>
      <c r="GI711" s="12"/>
      <c r="GJ711" s="12"/>
      <c r="GK711" s="12"/>
      <c r="GL711" s="12"/>
      <c r="GM711" s="12"/>
      <c r="GN711" s="12"/>
      <c r="GO711" s="12"/>
      <c r="GP711" s="12"/>
      <c r="GQ711" s="12"/>
      <c r="GR711" s="12"/>
      <c r="GS711" s="12"/>
      <c r="GT711" s="12"/>
      <c r="GU711" s="12"/>
      <c r="GV711" s="12"/>
      <c r="GW711" s="12"/>
      <c r="GX711" s="12"/>
      <c r="GY711" s="12"/>
      <c r="GZ711" s="12"/>
    </row>
    <row r="712" s="5" customFormat="1" spans="1:208">
      <c r="A712" s="137"/>
      <c r="B712" s="123"/>
      <c r="C712" s="8"/>
      <c r="D712" s="3"/>
      <c r="E712" s="3"/>
      <c r="F712" s="3"/>
      <c r="G712" s="8"/>
      <c r="H712" s="3"/>
      <c r="I712" s="138"/>
      <c r="J712" s="3"/>
      <c r="K712" s="11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 s="12"/>
      <c r="DH712" s="12"/>
      <c r="DI712" s="12"/>
      <c r="DJ712" s="12"/>
      <c r="DK712" s="12"/>
      <c r="DL712" s="12"/>
      <c r="DM712" s="12"/>
      <c r="DN712" s="12"/>
      <c r="DO712" s="12"/>
      <c r="DP712" s="12"/>
      <c r="DQ712" s="12"/>
      <c r="DR712" s="12"/>
      <c r="DS712" s="12"/>
      <c r="DT712" s="12"/>
      <c r="DU712" s="12"/>
      <c r="DV712" s="12"/>
      <c r="DW712" s="12"/>
      <c r="DX712" s="12"/>
      <c r="DY712" s="12"/>
      <c r="DZ712" s="12"/>
      <c r="EA712" s="12"/>
      <c r="EB712" s="12"/>
      <c r="EC712" s="12"/>
      <c r="ED712" s="12"/>
      <c r="EE712" s="12"/>
      <c r="EF712" s="12"/>
      <c r="EG712" s="12"/>
      <c r="EH712" s="12"/>
      <c r="EI712" s="12"/>
      <c r="EJ712" s="12"/>
      <c r="EK712" s="12"/>
      <c r="EL712" s="12"/>
      <c r="EM712" s="12"/>
      <c r="EN712" s="12"/>
      <c r="EO712" s="12"/>
      <c r="EP712" s="12"/>
      <c r="EQ712" s="12"/>
      <c r="ER712" s="12"/>
      <c r="ES712" s="12"/>
      <c r="ET712" s="12"/>
      <c r="EU712" s="12"/>
      <c r="EV712" s="12"/>
      <c r="EW712" s="12"/>
      <c r="EX712" s="12"/>
      <c r="EY712" s="12"/>
      <c r="EZ712" s="12"/>
      <c r="FA712" s="12"/>
      <c r="FB712" s="12"/>
      <c r="FC712" s="12"/>
      <c r="FD712" s="12"/>
      <c r="FE712" s="12"/>
      <c r="FF712" s="12"/>
      <c r="FG712" s="12"/>
      <c r="FH712" s="12"/>
      <c r="FI712" s="12"/>
      <c r="FJ712" s="12"/>
      <c r="FK712" s="12"/>
      <c r="FL712" s="12"/>
      <c r="FM712" s="12"/>
      <c r="FN712" s="12"/>
      <c r="FO712" s="12"/>
      <c r="FP712" s="12"/>
      <c r="FQ712" s="12"/>
      <c r="FR712" s="12"/>
      <c r="FS712" s="12"/>
      <c r="FT712" s="12"/>
      <c r="FU712" s="12"/>
      <c r="FV712" s="12"/>
      <c r="FW712" s="12"/>
      <c r="FX712" s="12"/>
      <c r="FY712" s="12"/>
      <c r="FZ712" s="12"/>
      <c r="GA712" s="12"/>
      <c r="GB712" s="12"/>
      <c r="GC712" s="12"/>
      <c r="GD712" s="12"/>
      <c r="GE712" s="12"/>
      <c r="GF712" s="12"/>
      <c r="GG712" s="12"/>
      <c r="GH712" s="12"/>
      <c r="GI712" s="12"/>
      <c r="GJ712" s="12"/>
      <c r="GK712" s="12"/>
      <c r="GL712" s="12"/>
      <c r="GM712" s="12"/>
      <c r="GN712" s="12"/>
      <c r="GO712" s="12"/>
      <c r="GP712" s="12"/>
      <c r="GQ712" s="12"/>
      <c r="GR712" s="12"/>
      <c r="GS712" s="12"/>
      <c r="GT712" s="12"/>
      <c r="GU712" s="12"/>
      <c r="GV712" s="12"/>
      <c r="GW712" s="12"/>
      <c r="GX712" s="12"/>
      <c r="GY712" s="12"/>
      <c r="GZ712" s="12"/>
    </row>
    <row r="713" s="5" customFormat="1" spans="1:208">
      <c r="A713" s="137"/>
      <c r="B713" s="123"/>
      <c r="C713" s="8"/>
      <c r="D713" s="3"/>
      <c r="E713" s="3"/>
      <c r="F713" s="3"/>
      <c r="G713" s="8"/>
      <c r="H713" s="3"/>
      <c r="I713" s="138"/>
      <c r="J713" s="3"/>
      <c r="K713" s="11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 s="12"/>
      <c r="DH713" s="12"/>
      <c r="DI713" s="12"/>
      <c r="DJ713" s="12"/>
      <c r="DK713" s="12"/>
      <c r="DL713" s="12"/>
      <c r="DM713" s="12"/>
      <c r="DN713" s="12"/>
      <c r="DO713" s="12"/>
      <c r="DP713" s="12"/>
      <c r="DQ713" s="12"/>
      <c r="DR713" s="12"/>
      <c r="DS713" s="12"/>
      <c r="DT713" s="12"/>
      <c r="DU713" s="12"/>
      <c r="DV713" s="12"/>
      <c r="DW713" s="12"/>
      <c r="DX713" s="12"/>
      <c r="DY713" s="12"/>
      <c r="DZ713" s="12"/>
      <c r="EA713" s="12"/>
      <c r="EB713" s="12"/>
      <c r="EC713" s="12"/>
      <c r="ED713" s="12"/>
      <c r="EE713" s="12"/>
      <c r="EF713" s="12"/>
      <c r="EG713" s="12"/>
      <c r="EH713" s="12"/>
      <c r="EI713" s="12"/>
      <c r="EJ713" s="12"/>
      <c r="EK713" s="12"/>
      <c r="EL713" s="12"/>
      <c r="EM713" s="12"/>
      <c r="EN713" s="12"/>
      <c r="EO713" s="12"/>
      <c r="EP713" s="12"/>
      <c r="EQ713" s="12"/>
      <c r="ER713" s="12"/>
      <c r="ES713" s="12"/>
      <c r="ET713" s="12"/>
      <c r="EU713" s="12"/>
      <c r="EV713" s="12"/>
      <c r="EW713" s="12"/>
      <c r="EX713" s="12"/>
      <c r="EY713" s="12"/>
      <c r="EZ713" s="12"/>
      <c r="FA713" s="12"/>
      <c r="FB713" s="12"/>
      <c r="FC713" s="12"/>
      <c r="FD713" s="12"/>
      <c r="FE713" s="12"/>
      <c r="FF713" s="12"/>
      <c r="FG713" s="12"/>
      <c r="FH713" s="12"/>
      <c r="FI713" s="12"/>
      <c r="FJ713" s="12"/>
      <c r="FK713" s="12"/>
      <c r="FL713" s="12"/>
      <c r="FM713" s="12"/>
      <c r="FN713" s="12"/>
      <c r="FO713" s="12"/>
      <c r="FP713" s="12"/>
      <c r="FQ713" s="12"/>
      <c r="FR713" s="12"/>
      <c r="FS713" s="12"/>
      <c r="FT713" s="12"/>
      <c r="FU713" s="12"/>
      <c r="FV713" s="12"/>
      <c r="FW713" s="12"/>
      <c r="FX713" s="12"/>
      <c r="FY713" s="12"/>
      <c r="FZ713" s="12"/>
      <c r="GA713" s="12"/>
      <c r="GB713" s="12"/>
      <c r="GC713" s="12"/>
      <c r="GD713" s="12"/>
      <c r="GE713" s="12"/>
      <c r="GF713" s="12"/>
      <c r="GG713" s="12"/>
      <c r="GH713" s="12"/>
      <c r="GI713" s="12"/>
      <c r="GJ713" s="12"/>
      <c r="GK713" s="12"/>
      <c r="GL713" s="12"/>
      <c r="GM713" s="12"/>
      <c r="GN713" s="12"/>
      <c r="GO713" s="12"/>
      <c r="GP713" s="12"/>
      <c r="GQ713" s="12"/>
      <c r="GR713" s="12"/>
      <c r="GS713" s="12"/>
      <c r="GT713" s="12"/>
      <c r="GU713" s="12"/>
      <c r="GV713" s="12"/>
      <c r="GW713" s="12"/>
      <c r="GX713" s="12"/>
      <c r="GY713" s="12"/>
      <c r="GZ713" s="12"/>
    </row>
    <row r="714" s="5" customFormat="1" spans="1:208">
      <c r="A714" s="137"/>
      <c r="B714" s="123"/>
      <c r="C714" s="8"/>
      <c r="D714" s="3"/>
      <c r="E714" s="3"/>
      <c r="F714" s="3"/>
      <c r="G714" s="8"/>
      <c r="H714" s="3"/>
      <c r="I714" s="138"/>
      <c r="J714" s="3"/>
      <c r="K714" s="11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</row>
    <row r="715" s="5" customFormat="1" spans="1:208">
      <c r="A715" s="137"/>
      <c r="B715" s="123"/>
      <c r="C715" s="8"/>
      <c r="D715" s="3"/>
      <c r="E715" s="3"/>
      <c r="F715" s="3"/>
      <c r="G715" s="8"/>
      <c r="H715" s="3"/>
      <c r="I715" s="138"/>
      <c r="J715" s="3"/>
      <c r="K715" s="11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 s="12"/>
      <c r="DH715" s="12"/>
      <c r="DI715" s="12"/>
      <c r="DJ715" s="12"/>
      <c r="DK715" s="12"/>
      <c r="DL715" s="12"/>
      <c r="DM715" s="12"/>
      <c r="DN715" s="12"/>
      <c r="DO715" s="12"/>
      <c r="DP715" s="12"/>
      <c r="DQ715" s="12"/>
      <c r="DR715" s="12"/>
      <c r="DS715" s="12"/>
      <c r="DT715" s="12"/>
      <c r="DU715" s="12"/>
      <c r="DV715" s="12"/>
      <c r="DW715" s="12"/>
      <c r="DX715" s="12"/>
      <c r="DY715" s="12"/>
      <c r="DZ715" s="12"/>
      <c r="EA715" s="12"/>
      <c r="EB715" s="12"/>
      <c r="EC715" s="12"/>
      <c r="ED715" s="12"/>
      <c r="EE715" s="12"/>
      <c r="EF715" s="12"/>
      <c r="EG715" s="12"/>
      <c r="EH715" s="12"/>
      <c r="EI715" s="12"/>
      <c r="EJ715" s="12"/>
      <c r="EK715" s="12"/>
      <c r="EL715" s="12"/>
      <c r="EM715" s="12"/>
      <c r="EN715" s="12"/>
      <c r="EO715" s="12"/>
      <c r="EP715" s="12"/>
      <c r="EQ715" s="12"/>
      <c r="ER715" s="12"/>
      <c r="ES715" s="12"/>
      <c r="ET715" s="12"/>
      <c r="EU715" s="12"/>
      <c r="EV715" s="12"/>
      <c r="EW715" s="12"/>
      <c r="EX715" s="12"/>
      <c r="EY715" s="12"/>
      <c r="EZ715" s="12"/>
      <c r="FA715" s="12"/>
      <c r="FB715" s="12"/>
      <c r="FC715" s="12"/>
      <c r="FD715" s="12"/>
      <c r="FE715" s="12"/>
      <c r="FF715" s="12"/>
      <c r="FG715" s="12"/>
      <c r="FH715" s="12"/>
      <c r="FI715" s="12"/>
      <c r="FJ715" s="12"/>
      <c r="FK715" s="12"/>
      <c r="FL715" s="12"/>
      <c r="FM715" s="12"/>
      <c r="FN715" s="12"/>
      <c r="FO715" s="12"/>
      <c r="FP715" s="12"/>
      <c r="FQ715" s="12"/>
      <c r="FR715" s="12"/>
      <c r="FS715" s="12"/>
      <c r="FT715" s="12"/>
      <c r="FU715" s="12"/>
      <c r="FV715" s="12"/>
      <c r="FW715" s="12"/>
      <c r="FX715" s="12"/>
      <c r="FY715" s="12"/>
      <c r="FZ715" s="12"/>
      <c r="GA715" s="12"/>
      <c r="GB715" s="12"/>
      <c r="GC715" s="12"/>
      <c r="GD715" s="12"/>
      <c r="GE715" s="12"/>
      <c r="GF715" s="12"/>
      <c r="GG715" s="12"/>
      <c r="GH715" s="12"/>
      <c r="GI715" s="12"/>
      <c r="GJ715" s="12"/>
      <c r="GK715" s="12"/>
      <c r="GL715" s="12"/>
      <c r="GM715" s="12"/>
      <c r="GN715" s="12"/>
      <c r="GO715" s="12"/>
      <c r="GP715" s="12"/>
      <c r="GQ715" s="12"/>
      <c r="GR715" s="12"/>
      <c r="GS715" s="12"/>
      <c r="GT715" s="12"/>
      <c r="GU715" s="12"/>
      <c r="GV715" s="12"/>
      <c r="GW715" s="12"/>
      <c r="GX715" s="12"/>
      <c r="GY715" s="12"/>
      <c r="GZ715" s="12"/>
    </row>
    <row r="716" s="5" customFormat="1" spans="1:208">
      <c r="A716" s="137"/>
      <c r="B716" s="123"/>
      <c r="C716" s="8"/>
      <c r="D716" s="3"/>
      <c r="E716" s="3"/>
      <c r="F716" s="3"/>
      <c r="G716" s="8"/>
      <c r="H716" s="3"/>
      <c r="I716" s="138"/>
      <c r="J716" s="3"/>
      <c r="K716" s="11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 s="12"/>
      <c r="DH716" s="12"/>
      <c r="DI716" s="12"/>
      <c r="DJ716" s="12"/>
      <c r="DK716" s="12"/>
      <c r="DL716" s="12"/>
      <c r="DM716" s="12"/>
      <c r="DN716" s="12"/>
      <c r="DO716" s="12"/>
      <c r="DP716" s="12"/>
      <c r="DQ716" s="12"/>
      <c r="DR716" s="12"/>
      <c r="DS716" s="12"/>
      <c r="DT716" s="12"/>
      <c r="DU716" s="12"/>
      <c r="DV716" s="12"/>
      <c r="DW716" s="12"/>
      <c r="DX716" s="12"/>
      <c r="DY716" s="12"/>
      <c r="DZ716" s="12"/>
      <c r="EA716" s="12"/>
      <c r="EB716" s="12"/>
      <c r="EC716" s="12"/>
      <c r="ED716" s="12"/>
      <c r="EE716" s="12"/>
      <c r="EF716" s="12"/>
      <c r="EG716" s="12"/>
      <c r="EH716" s="12"/>
      <c r="EI716" s="12"/>
      <c r="EJ716" s="12"/>
      <c r="EK716" s="12"/>
      <c r="EL716" s="12"/>
      <c r="EM716" s="12"/>
      <c r="EN716" s="12"/>
      <c r="EO716" s="12"/>
      <c r="EP716" s="12"/>
      <c r="EQ716" s="12"/>
      <c r="ER716" s="12"/>
      <c r="ES716" s="12"/>
      <c r="ET716" s="12"/>
      <c r="EU716" s="12"/>
      <c r="EV716" s="12"/>
      <c r="EW716" s="12"/>
      <c r="EX716" s="12"/>
      <c r="EY716" s="12"/>
      <c r="EZ716" s="12"/>
      <c r="FA716" s="12"/>
      <c r="FB716" s="12"/>
      <c r="FC716" s="12"/>
      <c r="FD716" s="12"/>
      <c r="FE716" s="12"/>
      <c r="FF716" s="12"/>
      <c r="FG716" s="12"/>
      <c r="FH716" s="12"/>
      <c r="FI716" s="12"/>
      <c r="FJ716" s="12"/>
      <c r="FK716" s="12"/>
      <c r="FL716" s="12"/>
      <c r="FM716" s="12"/>
      <c r="FN716" s="12"/>
      <c r="FO716" s="12"/>
      <c r="FP716" s="12"/>
      <c r="FQ716" s="12"/>
      <c r="FR716" s="12"/>
      <c r="FS716" s="12"/>
      <c r="FT716" s="12"/>
      <c r="FU716" s="12"/>
      <c r="FV716" s="12"/>
      <c r="FW716" s="12"/>
      <c r="FX716" s="12"/>
      <c r="FY716" s="12"/>
      <c r="FZ716" s="12"/>
      <c r="GA716" s="12"/>
      <c r="GB716" s="12"/>
      <c r="GC716" s="12"/>
      <c r="GD716" s="12"/>
      <c r="GE716" s="12"/>
      <c r="GF716" s="12"/>
      <c r="GG716" s="12"/>
      <c r="GH716" s="12"/>
      <c r="GI716" s="12"/>
      <c r="GJ716" s="12"/>
      <c r="GK716" s="12"/>
      <c r="GL716" s="12"/>
      <c r="GM716" s="12"/>
      <c r="GN716" s="12"/>
      <c r="GO716" s="12"/>
      <c r="GP716" s="12"/>
      <c r="GQ716" s="12"/>
      <c r="GR716" s="12"/>
      <c r="GS716" s="12"/>
      <c r="GT716" s="12"/>
      <c r="GU716" s="12"/>
      <c r="GV716" s="12"/>
      <c r="GW716" s="12"/>
      <c r="GX716" s="12"/>
      <c r="GY716" s="12"/>
      <c r="GZ716" s="12"/>
    </row>
    <row r="717" s="5" customFormat="1" spans="1:208">
      <c r="A717" s="137"/>
      <c r="B717" s="123"/>
      <c r="C717" s="8"/>
      <c r="D717" s="3"/>
      <c r="E717" s="3"/>
      <c r="F717" s="3"/>
      <c r="G717" s="8"/>
      <c r="H717" s="3"/>
      <c r="I717" s="138"/>
      <c r="J717" s="3"/>
      <c r="K717" s="11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 s="12"/>
      <c r="DH717" s="12"/>
      <c r="DI717" s="12"/>
      <c r="DJ717" s="12"/>
      <c r="DK717" s="12"/>
      <c r="DL717" s="12"/>
      <c r="DM717" s="12"/>
      <c r="DN717" s="12"/>
      <c r="DO717" s="12"/>
      <c r="DP717" s="12"/>
      <c r="DQ717" s="12"/>
      <c r="DR717" s="12"/>
      <c r="DS717" s="12"/>
      <c r="DT717" s="12"/>
      <c r="DU717" s="12"/>
      <c r="DV717" s="12"/>
      <c r="DW717" s="12"/>
      <c r="DX717" s="12"/>
      <c r="DY717" s="12"/>
      <c r="DZ717" s="12"/>
      <c r="EA717" s="12"/>
      <c r="EB717" s="12"/>
      <c r="EC717" s="12"/>
      <c r="ED717" s="12"/>
      <c r="EE717" s="12"/>
      <c r="EF717" s="12"/>
      <c r="EG717" s="12"/>
      <c r="EH717" s="12"/>
      <c r="EI717" s="12"/>
      <c r="EJ717" s="12"/>
      <c r="EK717" s="12"/>
      <c r="EL717" s="12"/>
      <c r="EM717" s="12"/>
      <c r="EN717" s="12"/>
      <c r="EO717" s="12"/>
      <c r="EP717" s="12"/>
      <c r="EQ717" s="12"/>
      <c r="ER717" s="12"/>
      <c r="ES717" s="12"/>
      <c r="ET717" s="12"/>
      <c r="EU717" s="12"/>
      <c r="EV717" s="12"/>
      <c r="EW717" s="12"/>
      <c r="EX717" s="12"/>
      <c r="EY717" s="12"/>
      <c r="EZ717" s="12"/>
      <c r="FA717" s="12"/>
      <c r="FB717" s="12"/>
      <c r="FC717" s="12"/>
      <c r="FD717" s="12"/>
      <c r="FE717" s="12"/>
      <c r="FF717" s="12"/>
      <c r="FG717" s="12"/>
      <c r="FH717" s="12"/>
      <c r="FI717" s="12"/>
      <c r="FJ717" s="12"/>
      <c r="FK717" s="12"/>
      <c r="FL717" s="12"/>
      <c r="FM717" s="12"/>
      <c r="FN717" s="12"/>
      <c r="FO717" s="12"/>
      <c r="FP717" s="12"/>
      <c r="FQ717" s="12"/>
      <c r="FR717" s="12"/>
      <c r="FS717" s="12"/>
      <c r="FT717" s="12"/>
      <c r="FU717" s="12"/>
      <c r="FV717" s="12"/>
      <c r="FW717" s="12"/>
      <c r="FX717" s="12"/>
      <c r="FY717" s="12"/>
      <c r="FZ717" s="12"/>
      <c r="GA717" s="12"/>
      <c r="GB717" s="12"/>
      <c r="GC717" s="12"/>
      <c r="GD717" s="12"/>
      <c r="GE717" s="12"/>
      <c r="GF717" s="12"/>
      <c r="GG717" s="12"/>
      <c r="GH717" s="12"/>
      <c r="GI717" s="12"/>
      <c r="GJ717" s="12"/>
      <c r="GK717" s="12"/>
      <c r="GL717" s="12"/>
      <c r="GM717" s="12"/>
      <c r="GN717" s="12"/>
      <c r="GO717" s="12"/>
      <c r="GP717" s="12"/>
      <c r="GQ717" s="12"/>
      <c r="GR717" s="12"/>
      <c r="GS717" s="12"/>
      <c r="GT717" s="12"/>
      <c r="GU717" s="12"/>
      <c r="GV717" s="12"/>
      <c r="GW717" s="12"/>
      <c r="GX717" s="12"/>
      <c r="GY717" s="12"/>
      <c r="GZ717" s="12"/>
    </row>
    <row r="8257" s="5" customFormat="1" spans="1:208">
      <c r="A8257" s="139"/>
      <c r="B8257" s="140"/>
      <c r="C8257" s="8"/>
      <c r="D8257" s="9"/>
      <c r="E8257" s="9"/>
      <c r="F8257" s="9"/>
      <c r="G8257" s="8"/>
      <c r="H8257" s="9"/>
      <c r="I8257" s="10"/>
      <c r="J8257" s="9"/>
      <c r="K8257" s="11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  <c r="Z8257" s="12"/>
      <c r="AA8257" s="12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  <c r="AR8257" s="12"/>
      <c r="AS8257" s="12"/>
      <c r="AT8257" s="12"/>
      <c r="AU8257" s="12"/>
      <c r="AV8257" s="12"/>
      <c r="AW8257" s="12"/>
      <c r="AX8257" s="12"/>
      <c r="AY8257" s="12"/>
      <c r="AZ8257" s="12"/>
      <c r="BA8257" s="12"/>
      <c r="BB8257" s="12"/>
      <c r="BC8257" s="12"/>
      <c r="BD8257" s="12"/>
      <c r="BE8257" s="12"/>
      <c r="BF8257" s="12"/>
      <c r="BG8257" s="12"/>
      <c r="BH8257" s="12"/>
      <c r="BI8257" s="12"/>
      <c r="BJ8257" s="12"/>
      <c r="BK8257" s="12"/>
      <c r="BL8257" s="12"/>
      <c r="BM8257" s="12"/>
      <c r="BN8257" s="12"/>
      <c r="BO8257" s="12"/>
      <c r="BP8257" s="12"/>
      <c r="BQ8257" s="12"/>
      <c r="BR8257" s="12"/>
      <c r="BS8257" s="12"/>
      <c r="BT8257" s="12"/>
      <c r="BU8257" s="12"/>
      <c r="BV8257" s="12"/>
      <c r="BW8257" s="12"/>
      <c r="BX8257" s="12"/>
      <c r="BY8257" s="12"/>
      <c r="BZ8257" s="12"/>
      <c r="CA8257" s="12"/>
      <c r="CB8257" s="12"/>
      <c r="CC8257" s="12"/>
      <c r="CD8257" s="12"/>
      <c r="CE8257" s="12"/>
      <c r="CF8257" s="12"/>
      <c r="CG8257" s="12"/>
      <c r="CH8257" s="12"/>
      <c r="CI8257" s="12"/>
      <c r="CJ8257" s="12"/>
      <c r="CK8257" s="12"/>
      <c r="CL8257" s="12"/>
      <c r="CM8257" s="12"/>
      <c r="CN8257" s="12"/>
      <c r="CO8257" s="12"/>
      <c r="CP8257" s="12"/>
      <c r="CQ8257" s="12"/>
      <c r="CR8257" s="12"/>
      <c r="CS8257" s="12"/>
      <c r="CT8257" s="12"/>
      <c r="CU8257" s="12"/>
      <c r="CV8257" s="12"/>
      <c r="CW8257" s="12"/>
      <c r="CX8257" s="12"/>
      <c r="CY8257" s="12"/>
      <c r="CZ8257" s="12"/>
      <c r="DA8257" s="12"/>
      <c r="DB8257" s="12"/>
      <c r="DC8257" s="12"/>
      <c r="DD8257" s="12"/>
      <c r="DE8257" s="12"/>
      <c r="DF8257" s="12"/>
      <c r="DG8257" s="12"/>
      <c r="DH8257" s="12"/>
      <c r="DI8257" s="12"/>
      <c r="DJ8257" s="12"/>
      <c r="DK8257" s="12"/>
      <c r="DL8257" s="12"/>
      <c r="DM8257" s="12"/>
      <c r="DN8257" s="12"/>
      <c r="DO8257" s="12"/>
      <c r="DP8257" s="12"/>
      <c r="DQ8257" s="12"/>
      <c r="DR8257" s="12"/>
      <c r="DS8257" s="12"/>
      <c r="DT8257" s="12"/>
      <c r="DU8257" s="12"/>
      <c r="DV8257" s="12"/>
      <c r="DW8257" s="12"/>
      <c r="DX8257" s="12"/>
      <c r="DY8257" s="12"/>
      <c r="DZ8257" s="12"/>
      <c r="EA8257" s="12"/>
      <c r="EB8257" s="12"/>
      <c r="EC8257" s="12"/>
      <c r="ED8257" s="12"/>
      <c r="EE8257" s="12"/>
      <c r="EF8257" s="12"/>
      <c r="EG8257" s="12"/>
      <c r="EH8257" s="12"/>
      <c r="EI8257" s="12"/>
      <c r="EJ8257" s="12"/>
      <c r="EK8257" s="12"/>
      <c r="EL8257" s="12"/>
      <c r="EM8257" s="12"/>
      <c r="EN8257" s="12"/>
      <c r="EO8257" s="12"/>
      <c r="EP8257" s="12"/>
      <c r="EQ8257" s="12"/>
      <c r="ER8257" s="12"/>
      <c r="ES8257" s="12"/>
      <c r="ET8257" s="12"/>
      <c r="EU8257" s="12"/>
      <c r="EV8257" s="12"/>
      <c r="EW8257" s="12"/>
      <c r="EX8257" s="12"/>
      <c r="EY8257" s="12"/>
      <c r="EZ8257" s="12"/>
      <c r="FA8257" s="12"/>
      <c r="FB8257" s="12"/>
      <c r="FC8257" s="12"/>
      <c r="FD8257" s="12"/>
      <c r="FE8257" s="12"/>
      <c r="FF8257" s="12"/>
      <c r="FG8257" s="12"/>
      <c r="FH8257" s="12"/>
      <c r="FI8257" s="12"/>
      <c r="FJ8257" s="12"/>
      <c r="FK8257" s="12"/>
      <c r="FL8257" s="12"/>
      <c r="FM8257" s="12"/>
      <c r="FN8257" s="12"/>
      <c r="FO8257" s="12"/>
      <c r="FP8257" s="12"/>
      <c r="FQ8257" s="12"/>
      <c r="FR8257" s="12"/>
      <c r="FS8257" s="12"/>
      <c r="FT8257" s="12"/>
      <c r="FU8257" s="12"/>
      <c r="FV8257" s="12"/>
      <c r="FW8257" s="12"/>
      <c r="FX8257" s="12"/>
      <c r="FY8257" s="12"/>
      <c r="FZ8257" s="12"/>
      <c r="GA8257" s="12"/>
      <c r="GB8257" s="12"/>
      <c r="GC8257" s="12"/>
      <c r="GD8257" s="12"/>
      <c r="GE8257" s="12"/>
      <c r="GF8257" s="12"/>
      <c r="GG8257" s="12"/>
      <c r="GH8257" s="12"/>
      <c r="GI8257" s="12"/>
      <c r="GJ8257" s="12"/>
      <c r="GK8257" s="12"/>
      <c r="GL8257" s="12"/>
      <c r="GM8257" s="12"/>
      <c r="GN8257" s="12"/>
      <c r="GO8257" s="12"/>
      <c r="GP8257" s="12"/>
      <c r="GQ8257" s="12"/>
      <c r="GR8257" s="12"/>
      <c r="GS8257" s="12"/>
      <c r="GT8257" s="12"/>
      <c r="GU8257" s="12"/>
      <c r="GV8257" s="12"/>
      <c r="GW8257" s="12"/>
      <c r="GX8257" s="12"/>
      <c r="GY8257" s="12"/>
      <c r="GZ8257" s="12"/>
    </row>
    <row r="8258" s="5" customFormat="1" spans="1:208">
      <c r="A8258" s="139"/>
      <c r="B8258" s="140"/>
      <c r="C8258" s="8"/>
      <c r="D8258" s="9"/>
      <c r="E8258" s="9"/>
      <c r="F8258" s="9"/>
      <c r="G8258" s="8"/>
      <c r="H8258" s="9"/>
      <c r="I8258" s="10"/>
      <c r="J8258" s="9"/>
      <c r="K8258" s="11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  <c r="Z8258" s="12"/>
      <c r="AA8258" s="12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  <c r="AR8258" s="12"/>
      <c r="AS8258" s="12"/>
      <c r="AT8258" s="12"/>
      <c r="AU8258" s="12"/>
      <c r="AV8258" s="12"/>
      <c r="AW8258" s="12"/>
      <c r="AX8258" s="12"/>
      <c r="AY8258" s="12"/>
      <c r="AZ8258" s="12"/>
      <c r="BA8258" s="12"/>
      <c r="BB8258" s="12"/>
      <c r="BC8258" s="12"/>
      <c r="BD8258" s="12"/>
      <c r="BE8258" s="12"/>
      <c r="BF8258" s="12"/>
      <c r="BG8258" s="12"/>
      <c r="BH8258" s="12"/>
      <c r="BI8258" s="12"/>
      <c r="BJ8258" s="12"/>
      <c r="BK8258" s="12"/>
      <c r="BL8258" s="12"/>
      <c r="BM8258" s="12"/>
      <c r="BN8258" s="12"/>
      <c r="BO8258" s="12"/>
      <c r="BP8258" s="12"/>
      <c r="BQ8258" s="12"/>
      <c r="BR8258" s="12"/>
      <c r="BS8258" s="12"/>
      <c r="BT8258" s="12"/>
      <c r="BU8258" s="12"/>
      <c r="BV8258" s="12"/>
      <c r="BW8258" s="12"/>
      <c r="BX8258" s="12"/>
      <c r="BY8258" s="12"/>
      <c r="BZ8258" s="12"/>
      <c r="CA8258" s="12"/>
      <c r="CB8258" s="12"/>
      <c r="CC8258" s="12"/>
      <c r="CD8258" s="12"/>
      <c r="CE8258" s="12"/>
      <c r="CF8258" s="12"/>
      <c r="CG8258" s="12"/>
      <c r="CH8258" s="12"/>
      <c r="CI8258" s="12"/>
      <c r="CJ8258" s="12"/>
      <c r="CK8258" s="12"/>
      <c r="CL8258" s="12"/>
      <c r="CM8258" s="12"/>
      <c r="CN8258" s="12"/>
      <c r="CO8258" s="12"/>
      <c r="CP8258" s="12"/>
      <c r="CQ8258" s="12"/>
      <c r="CR8258" s="12"/>
      <c r="CS8258" s="12"/>
      <c r="CT8258" s="12"/>
      <c r="CU8258" s="12"/>
      <c r="CV8258" s="12"/>
      <c r="CW8258" s="12"/>
      <c r="CX8258" s="12"/>
      <c r="CY8258" s="12"/>
      <c r="CZ8258" s="12"/>
      <c r="DA8258" s="12"/>
      <c r="DB8258" s="12"/>
      <c r="DC8258" s="12"/>
      <c r="DD8258" s="12"/>
      <c r="DE8258" s="12"/>
      <c r="DF8258" s="12"/>
      <c r="DG8258" s="12"/>
      <c r="DH8258" s="12"/>
      <c r="DI8258" s="12"/>
      <c r="DJ8258" s="12"/>
      <c r="DK8258" s="12"/>
      <c r="DL8258" s="12"/>
      <c r="DM8258" s="12"/>
      <c r="DN8258" s="12"/>
      <c r="DO8258" s="12"/>
      <c r="DP8258" s="12"/>
      <c r="DQ8258" s="12"/>
      <c r="DR8258" s="12"/>
      <c r="DS8258" s="12"/>
      <c r="DT8258" s="12"/>
      <c r="DU8258" s="12"/>
      <c r="DV8258" s="12"/>
      <c r="DW8258" s="12"/>
      <c r="DX8258" s="12"/>
      <c r="DY8258" s="12"/>
      <c r="DZ8258" s="12"/>
      <c r="EA8258" s="12"/>
      <c r="EB8258" s="12"/>
      <c r="EC8258" s="12"/>
      <c r="ED8258" s="12"/>
      <c r="EE8258" s="12"/>
      <c r="EF8258" s="12"/>
      <c r="EG8258" s="12"/>
      <c r="EH8258" s="12"/>
      <c r="EI8258" s="12"/>
      <c r="EJ8258" s="12"/>
      <c r="EK8258" s="12"/>
      <c r="EL8258" s="12"/>
      <c r="EM8258" s="12"/>
      <c r="EN8258" s="12"/>
      <c r="EO8258" s="12"/>
      <c r="EP8258" s="12"/>
      <c r="EQ8258" s="12"/>
      <c r="ER8258" s="12"/>
      <c r="ES8258" s="12"/>
      <c r="ET8258" s="12"/>
      <c r="EU8258" s="12"/>
      <c r="EV8258" s="12"/>
      <c r="EW8258" s="12"/>
      <c r="EX8258" s="12"/>
      <c r="EY8258" s="12"/>
      <c r="EZ8258" s="12"/>
      <c r="FA8258" s="12"/>
      <c r="FB8258" s="12"/>
      <c r="FC8258" s="12"/>
      <c r="FD8258" s="12"/>
      <c r="FE8258" s="12"/>
      <c r="FF8258" s="12"/>
      <c r="FG8258" s="12"/>
      <c r="FH8258" s="12"/>
      <c r="FI8258" s="12"/>
      <c r="FJ8258" s="12"/>
      <c r="FK8258" s="12"/>
      <c r="FL8258" s="12"/>
      <c r="FM8258" s="12"/>
      <c r="FN8258" s="12"/>
      <c r="FO8258" s="12"/>
      <c r="FP8258" s="12"/>
      <c r="FQ8258" s="12"/>
      <c r="FR8258" s="12"/>
      <c r="FS8258" s="12"/>
      <c r="FT8258" s="12"/>
      <c r="FU8258" s="12"/>
      <c r="FV8258" s="12"/>
      <c r="FW8258" s="12"/>
      <c r="FX8258" s="12"/>
      <c r="FY8258" s="12"/>
      <c r="FZ8258" s="12"/>
      <c r="GA8258" s="12"/>
      <c r="GB8258" s="12"/>
      <c r="GC8258" s="12"/>
      <c r="GD8258" s="12"/>
      <c r="GE8258" s="12"/>
      <c r="GF8258" s="12"/>
      <c r="GG8258" s="12"/>
      <c r="GH8258" s="12"/>
      <c r="GI8258" s="12"/>
      <c r="GJ8258" s="12"/>
      <c r="GK8258" s="12"/>
      <c r="GL8258" s="12"/>
      <c r="GM8258" s="12"/>
      <c r="GN8258" s="12"/>
      <c r="GO8258" s="12"/>
      <c r="GP8258" s="12"/>
      <c r="GQ8258" s="12"/>
      <c r="GR8258" s="12"/>
      <c r="GS8258" s="12"/>
      <c r="GT8258" s="12"/>
      <c r="GU8258" s="12"/>
      <c r="GV8258" s="12"/>
      <c r="GW8258" s="12"/>
      <c r="GX8258" s="12"/>
      <c r="GY8258" s="12"/>
      <c r="GZ8258" s="12"/>
    </row>
    <row r="8259" s="5" customFormat="1" spans="1:208">
      <c r="A8259" s="139"/>
      <c r="B8259" s="140"/>
      <c r="C8259" s="8"/>
      <c r="D8259" s="9"/>
      <c r="E8259" s="9"/>
      <c r="F8259" s="9"/>
      <c r="G8259" s="8"/>
      <c r="H8259" s="9"/>
      <c r="I8259" s="10"/>
      <c r="J8259" s="9"/>
      <c r="K8259" s="11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  <c r="Z8259" s="12"/>
      <c r="AA8259" s="12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  <c r="AR8259" s="12"/>
      <c r="AS8259" s="12"/>
      <c r="AT8259" s="12"/>
      <c r="AU8259" s="12"/>
      <c r="AV8259" s="12"/>
      <c r="AW8259" s="12"/>
      <c r="AX8259" s="12"/>
      <c r="AY8259" s="12"/>
      <c r="AZ8259" s="12"/>
      <c r="BA8259" s="12"/>
      <c r="BB8259" s="12"/>
      <c r="BC8259" s="12"/>
      <c r="BD8259" s="12"/>
      <c r="BE8259" s="12"/>
      <c r="BF8259" s="12"/>
      <c r="BG8259" s="12"/>
      <c r="BH8259" s="12"/>
      <c r="BI8259" s="12"/>
      <c r="BJ8259" s="12"/>
      <c r="BK8259" s="12"/>
      <c r="BL8259" s="12"/>
      <c r="BM8259" s="12"/>
      <c r="BN8259" s="12"/>
      <c r="BO8259" s="12"/>
      <c r="BP8259" s="12"/>
      <c r="BQ8259" s="12"/>
      <c r="BR8259" s="12"/>
      <c r="BS8259" s="12"/>
      <c r="BT8259" s="12"/>
      <c r="BU8259" s="12"/>
      <c r="BV8259" s="12"/>
      <c r="BW8259" s="12"/>
      <c r="BX8259" s="12"/>
      <c r="BY8259" s="12"/>
      <c r="BZ8259" s="12"/>
      <c r="CA8259" s="12"/>
      <c r="CB8259" s="12"/>
      <c r="CC8259" s="12"/>
      <c r="CD8259" s="12"/>
      <c r="CE8259" s="12"/>
      <c r="CF8259" s="12"/>
      <c r="CG8259" s="12"/>
      <c r="CH8259" s="12"/>
      <c r="CI8259" s="12"/>
      <c r="CJ8259" s="12"/>
      <c r="CK8259" s="12"/>
      <c r="CL8259" s="12"/>
      <c r="CM8259" s="12"/>
      <c r="CN8259" s="12"/>
      <c r="CO8259" s="12"/>
      <c r="CP8259" s="12"/>
      <c r="CQ8259" s="12"/>
      <c r="CR8259" s="12"/>
      <c r="CS8259" s="12"/>
      <c r="CT8259" s="12"/>
      <c r="CU8259" s="12"/>
      <c r="CV8259" s="12"/>
      <c r="CW8259" s="12"/>
      <c r="CX8259" s="12"/>
      <c r="CY8259" s="12"/>
      <c r="CZ8259" s="12"/>
      <c r="DA8259" s="12"/>
      <c r="DB8259" s="12"/>
      <c r="DC8259" s="12"/>
      <c r="DD8259" s="12"/>
      <c r="DE8259" s="12"/>
      <c r="DF8259" s="12"/>
      <c r="DG8259" s="12"/>
      <c r="DH8259" s="12"/>
      <c r="DI8259" s="12"/>
      <c r="DJ8259" s="12"/>
      <c r="DK8259" s="12"/>
      <c r="DL8259" s="12"/>
      <c r="DM8259" s="12"/>
      <c r="DN8259" s="12"/>
      <c r="DO8259" s="12"/>
      <c r="DP8259" s="12"/>
      <c r="DQ8259" s="12"/>
      <c r="DR8259" s="12"/>
      <c r="DS8259" s="12"/>
      <c r="DT8259" s="12"/>
      <c r="DU8259" s="12"/>
      <c r="DV8259" s="12"/>
      <c r="DW8259" s="12"/>
      <c r="DX8259" s="12"/>
      <c r="DY8259" s="12"/>
      <c r="DZ8259" s="12"/>
      <c r="EA8259" s="12"/>
      <c r="EB8259" s="12"/>
      <c r="EC8259" s="12"/>
      <c r="ED8259" s="12"/>
      <c r="EE8259" s="12"/>
      <c r="EF8259" s="12"/>
      <c r="EG8259" s="12"/>
      <c r="EH8259" s="12"/>
      <c r="EI8259" s="12"/>
      <c r="EJ8259" s="12"/>
      <c r="EK8259" s="12"/>
      <c r="EL8259" s="12"/>
      <c r="EM8259" s="12"/>
      <c r="EN8259" s="12"/>
      <c r="EO8259" s="12"/>
      <c r="EP8259" s="12"/>
      <c r="EQ8259" s="12"/>
      <c r="ER8259" s="12"/>
      <c r="ES8259" s="12"/>
      <c r="ET8259" s="12"/>
      <c r="EU8259" s="12"/>
      <c r="EV8259" s="12"/>
      <c r="EW8259" s="12"/>
      <c r="EX8259" s="12"/>
      <c r="EY8259" s="12"/>
      <c r="EZ8259" s="12"/>
      <c r="FA8259" s="12"/>
      <c r="FB8259" s="12"/>
      <c r="FC8259" s="12"/>
      <c r="FD8259" s="12"/>
      <c r="FE8259" s="12"/>
      <c r="FF8259" s="12"/>
      <c r="FG8259" s="12"/>
      <c r="FH8259" s="12"/>
      <c r="FI8259" s="12"/>
      <c r="FJ8259" s="12"/>
      <c r="FK8259" s="12"/>
      <c r="FL8259" s="12"/>
      <c r="FM8259" s="12"/>
      <c r="FN8259" s="12"/>
      <c r="FO8259" s="12"/>
      <c r="FP8259" s="12"/>
      <c r="FQ8259" s="12"/>
      <c r="FR8259" s="12"/>
      <c r="FS8259" s="12"/>
      <c r="FT8259" s="12"/>
      <c r="FU8259" s="12"/>
      <c r="FV8259" s="12"/>
      <c r="FW8259" s="12"/>
      <c r="FX8259" s="12"/>
      <c r="FY8259" s="12"/>
      <c r="FZ8259" s="12"/>
      <c r="GA8259" s="12"/>
      <c r="GB8259" s="12"/>
      <c r="GC8259" s="12"/>
      <c r="GD8259" s="12"/>
      <c r="GE8259" s="12"/>
      <c r="GF8259" s="12"/>
      <c r="GG8259" s="12"/>
      <c r="GH8259" s="12"/>
      <c r="GI8259" s="12"/>
      <c r="GJ8259" s="12"/>
      <c r="GK8259" s="12"/>
      <c r="GL8259" s="12"/>
      <c r="GM8259" s="12"/>
      <c r="GN8259" s="12"/>
      <c r="GO8259" s="12"/>
      <c r="GP8259" s="12"/>
      <c r="GQ8259" s="12"/>
      <c r="GR8259" s="12"/>
      <c r="GS8259" s="12"/>
      <c r="GT8259" s="12"/>
      <c r="GU8259" s="12"/>
      <c r="GV8259" s="12"/>
      <c r="GW8259" s="12"/>
      <c r="GX8259" s="12"/>
      <c r="GY8259" s="12"/>
      <c r="GZ8259" s="12"/>
    </row>
    <row r="8260" s="5" customFormat="1" spans="1:208">
      <c r="A8260" s="139"/>
      <c r="B8260" s="140"/>
      <c r="C8260" s="8"/>
      <c r="D8260" s="9"/>
      <c r="E8260" s="9"/>
      <c r="F8260" s="9"/>
      <c r="G8260" s="8"/>
      <c r="H8260" s="9"/>
      <c r="I8260" s="10"/>
      <c r="J8260" s="9"/>
      <c r="K8260" s="11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  <c r="Z8260" s="12"/>
      <c r="AA8260" s="12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  <c r="AR8260" s="12"/>
      <c r="AS8260" s="12"/>
      <c r="AT8260" s="12"/>
      <c r="AU8260" s="12"/>
      <c r="AV8260" s="12"/>
      <c r="AW8260" s="12"/>
      <c r="AX8260" s="12"/>
      <c r="AY8260" s="12"/>
      <c r="AZ8260" s="12"/>
      <c r="BA8260" s="12"/>
      <c r="BB8260" s="12"/>
      <c r="BC8260" s="12"/>
      <c r="BD8260" s="12"/>
      <c r="BE8260" s="12"/>
      <c r="BF8260" s="12"/>
      <c r="BG8260" s="12"/>
      <c r="BH8260" s="12"/>
      <c r="BI8260" s="12"/>
      <c r="BJ8260" s="12"/>
      <c r="BK8260" s="12"/>
      <c r="BL8260" s="12"/>
      <c r="BM8260" s="12"/>
      <c r="BN8260" s="12"/>
      <c r="BO8260" s="12"/>
      <c r="BP8260" s="12"/>
      <c r="BQ8260" s="12"/>
      <c r="BR8260" s="12"/>
      <c r="BS8260" s="12"/>
      <c r="BT8260" s="12"/>
      <c r="BU8260" s="12"/>
      <c r="BV8260" s="12"/>
      <c r="BW8260" s="12"/>
      <c r="BX8260" s="12"/>
      <c r="BY8260" s="12"/>
      <c r="BZ8260" s="12"/>
      <c r="CA8260" s="12"/>
      <c r="CB8260" s="12"/>
      <c r="CC8260" s="12"/>
      <c r="CD8260" s="12"/>
      <c r="CE8260" s="12"/>
      <c r="CF8260" s="12"/>
      <c r="CG8260" s="12"/>
      <c r="CH8260" s="12"/>
      <c r="CI8260" s="12"/>
      <c r="CJ8260" s="12"/>
      <c r="CK8260" s="12"/>
      <c r="CL8260" s="12"/>
      <c r="CM8260" s="12"/>
      <c r="CN8260" s="12"/>
      <c r="CO8260" s="12"/>
      <c r="CP8260" s="12"/>
      <c r="CQ8260" s="12"/>
      <c r="CR8260" s="12"/>
      <c r="CS8260" s="12"/>
      <c r="CT8260" s="12"/>
      <c r="CU8260" s="12"/>
      <c r="CV8260" s="12"/>
      <c r="CW8260" s="12"/>
      <c r="CX8260" s="12"/>
      <c r="CY8260" s="12"/>
      <c r="CZ8260" s="12"/>
      <c r="DA8260" s="12"/>
      <c r="DB8260" s="12"/>
      <c r="DC8260" s="12"/>
      <c r="DD8260" s="12"/>
      <c r="DE8260" s="12"/>
      <c r="DF8260" s="12"/>
      <c r="DG8260" s="12"/>
      <c r="DH8260" s="12"/>
      <c r="DI8260" s="12"/>
      <c r="DJ8260" s="12"/>
      <c r="DK8260" s="12"/>
      <c r="DL8260" s="12"/>
      <c r="DM8260" s="12"/>
      <c r="DN8260" s="12"/>
      <c r="DO8260" s="12"/>
      <c r="DP8260" s="12"/>
      <c r="DQ8260" s="12"/>
      <c r="DR8260" s="12"/>
      <c r="DS8260" s="12"/>
      <c r="DT8260" s="12"/>
      <c r="DU8260" s="12"/>
      <c r="DV8260" s="12"/>
      <c r="DW8260" s="12"/>
      <c r="DX8260" s="12"/>
      <c r="DY8260" s="12"/>
      <c r="DZ8260" s="12"/>
      <c r="EA8260" s="12"/>
      <c r="EB8260" s="12"/>
      <c r="EC8260" s="12"/>
      <c r="ED8260" s="12"/>
      <c r="EE8260" s="12"/>
      <c r="EF8260" s="12"/>
      <c r="EG8260" s="12"/>
      <c r="EH8260" s="12"/>
      <c r="EI8260" s="12"/>
      <c r="EJ8260" s="12"/>
      <c r="EK8260" s="12"/>
      <c r="EL8260" s="12"/>
      <c r="EM8260" s="12"/>
      <c r="EN8260" s="12"/>
      <c r="EO8260" s="12"/>
      <c r="EP8260" s="12"/>
      <c r="EQ8260" s="12"/>
      <c r="ER8260" s="12"/>
      <c r="ES8260" s="12"/>
      <c r="ET8260" s="12"/>
      <c r="EU8260" s="12"/>
      <c r="EV8260" s="12"/>
      <c r="EW8260" s="12"/>
      <c r="EX8260" s="12"/>
      <c r="EY8260" s="12"/>
      <c r="EZ8260" s="12"/>
      <c r="FA8260" s="12"/>
      <c r="FB8260" s="12"/>
      <c r="FC8260" s="12"/>
      <c r="FD8260" s="12"/>
      <c r="FE8260" s="12"/>
      <c r="FF8260" s="12"/>
      <c r="FG8260" s="12"/>
      <c r="FH8260" s="12"/>
      <c r="FI8260" s="12"/>
      <c r="FJ8260" s="12"/>
      <c r="FK8260" s="12"/>
      <c r="FL8260" s="12"/>
      <c r="FM8260" s="12"/>
      <c r="FN8260" s="12"/>
      <c r="FO8260" s="12"/>
      <c r="FP8260" s="12"/>
      <c r="FQ8260" s="12"/>
      <c r="FR8260" s="12"/>
      <c r="FS8260" s="12"/>
      <c r="FT8260" s="12"/>
      <c r="FU8260" s="12"/>
      <c r="FV8260" s="12"/>
      <c r="FW8260" s="12"/>
      <c r="FX8260" s="12"/>
      <c r="FY8260" s="12"/>
      <c r="FZ8260" s="12"/>
      <c r="GA8260" s="12"/>
      <c r="GB8260" s="12"/>
      <c r="GC8260" s="12"/>
      <c r="GD8260" s="12"/>
      <c r="GE8260" s="12"/>
      <c r="GF8260" s="12"/>
      <c r="GG8260" s="12"/>
      <c r="GH8260" s="12"/>
      <c r="GI8260" s="12"/>
      <c r="GJ8260" s="12"/>
      <c r="GK8260" s="12"/>
      <c r="GL8260" s="12"/>
      <c r="GM8260" s="12"/>
      <c r="GN8260" s="12"/>
      <c r="GO8260" s="12"/>
      <c r="GP8260" s="12"/>
      <c r="GQ8260" s="12"/>
      <c r="GR8260" s="12"/>
      <c r="GS8260" s="12"/>
      <c r="GT8260" s="12"/>
      <c r="GU8260" s="12"/>
      <c r="GV8260" s="12"/>
      <c r="GW8260" s="12"/>
      <c r="GX8260" s="12"/>
      <c r="GY8260" s="12"/>
      <c r="GZ8260" s="12"/>
    </row>
    <row r="8261" s="5" customFormat="1" spans="1:208">
      <c r="A8261" s="139"/>
      <c r="B8261" s="140"/>
      <c r="C8261" s="8"/>
      <c r="D8261" s="9"/>
      <c r="E8261" s="9"/>
      <c r="F8261" s="9"/>
      <c r="G8261" s="8"/>
      <c r="H8261" s="9"/>
      <c r="I8261" s="10"/>
      <c r="J8261" s="9"/>
      <c r="K8261" s="11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  <c r="Z8261" s="12"/>
      <c r="AA8261" s="12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  <c r="AR8261" s="12"/>
      <c r="AS8261" s="12"/>
      <c r="AT8261" s="12"/>
      <c r="AU8261" s="12"/>
      <c r="AV8261" s="12"/>
      <c r="AW8261" s="12"/>
      <c r="AX8261" s="12"/>
      <c r="AY8261" s="12"/>
      <c r="AZ8261" s="12"/>
      <c r="BA8261" s="12"/>
      <c r="BB8261" s="12"/>
      <c r="BC8261" s="12"/>
      <c r="BD8261" s="12"/>
      <c r="BE8261" s="12"/>
      <c r="BF8261" s="12"/>
      <c r="BG8261" s="12"/>
      <c r="BH8261" s="12"/>
      <c r="BI8261" s="12"/>
      <c r="BJ8261" s="12"/>
      <c r="BK8261" s="12"/>
      <c r="BL8261" s="12"/>
      <c r="BM8261" s="12"/>
      <c r="BN8261" s="12"/>
      <c r="BO8261" s="12"/>
      <c r="BP8261" s="12"/>
      <c r="BQ8261" s="12"/>
      <c r="BR8261" s="12"/>
      <c r="BS8261" s="12"/>
      <c r="BT8261" s="12"/>
      <c r="BU8261" s="12"/>
      <c r="BV8261" s="12"/>
      <c r="BW8261" s="12"/>
      <c r="BX8261" s="12"/>
      <c r="BY8261" s="12"/>
      <c r="BZ8261" s="12"/>
      <c r="CA8261" s="12"/>
      <c r="CB8261" s="12"/>
      <c r="CC8261" s="12"/>
      <c r="CD8261" s="12"/>
      <c r="CE8261" s="12"/>
      <c r="CF8261" s="12"/>
      <c r="CG8261" s="12"/>
      <c r="CH8261" s="12"/>
      <c r="CI8261" s="12"/>
      <c r="CJ8261" s="12"/>
      <c r="CK8261" s="12"/>
      <c r="CL8261" s="12"/>
      <c r="CM8261" s="12"/>
      <c r="CN8261" s="12"/>
      <c r="CO8261" s="12"/>
      <c r="CP8261" s="12"/>
      <c r="CQ8261" s="12"/>
      <c r="CR8261" s="12"/>
      <c r="CS8261" s="12"/>
      <c r="CT8261" s="12"/>
      <c r="CU8261" s="12"/>
      <c r="CV8261" s="12"/>
      <c r="CW8261" s="12"/>
      <c r="CX8261" s="12"/>
      <c r="CY8261" s="12"/>
      <c r="CZ8261" s="12"/>
      <c r="DA8261" s="12"/>
      <c r="DB8261" s="12"/>
      <c r="DC8261" s="12"/>
      <c r="DD8261" s="12"/>
      <c r="DE8261" s="12"/>
      <c r="DF8261" s="12"/>
      <c r="DG8261" s="12"/>
      <c r="DH8261" s="12"/>
      <c r="DI8261" s="12"/>
      <c r="DJ8261" s="12"/>
      <c r="DK8261" s="12"/>
      <c r="DL8261" s="12"/>
      <c r="DM8261" s="12"/>
      <c r="DN8261" s="12"/>
      <c r="DO8261" s="12"/>
      <c r="DP8261" s="12"/>
      <c r="DQ8261" s="12"/>
      <c r="DR8261" s="12"/>
      <c r="DS8261" s="12"/>
      <c r="DT8261" s="12"/>
      <c r="DU8261" s="12"/>
      <c r="DV8261" s="12"/>
      <c r="DW8261" s="12"/>
      <c r="DX8261" s="12"/>
      <c r="DY8261" s="12"/>
      <c r="DZ8261" s="12"/>
      <c r="EA8261" s="12"/>
      <c r="EB8261" s="12"/>
      <c r="EC8261" s="12"/>
      <c r="ED8261" s="12"/>
      <c r="EE8261" s="12"/>
      <c r="EF8261" s="12"/>
      <c r="EG8261" s="12"/>
      <c r="EH8261" s="12"/>
      <c r="EI8261" s="12"/>
      <c r="EJ8261" s="12"/>
      <c r="EK8261" s="12"/>
      <c r="EL8261" s="12"/>
      <c r="EM8261" s="12"/>
      <c r="EN8261" s="12"/>
      <c r="EO8261" s="12"/>
      <c r="EP8261" s="12"/>
      <c r="EQ8261" s="12"/>
      <c r="ER8261" s="12"/>
      <c r="ES8261" s="12"/>
      <c r="ET8261" s="12"/>
      <c r="EU8261" s="12"/>
      <c r="EV8261" s="12"/>
      <c r="EW8261" s="12"/>
      <c r="EX8261" s="12"/>
      <c r="EY8261" s="12"/>
      <c r="EZ8261" s="12"/>
      <c r="FA8261" s="12"/>
      <c r="FB8261" s="12"/>
      <c r="FC8261" s="12"/>
      <c r="FD8261" s="12"/>
      <c r="FE8261" s="12"/>
      <c r="FF8261" s="12"/>
      <c r="FG8261" s="12"/>
      <c r="FH8261" s="12"/>
      <c r="FI8261" s="12"/>
      <c r="FJ8261" s="12"/>
      <c r="FK8261" s="12"/>
      <c r="FL8261" s="12"/>
      <c r="FM8261" s="12"/>
      <c r="FN8261" s="12"/>
      <c r="FO8261" s="12"/>
      <c r="FP8261" s="12"/>
      <c r="FQ8261" s="12"/>
      <c r="FR8261" s="12"/>
      <c r="FS8261" s="12"/>
      <c r="FT8261" s="12"/>
      <c r="FU8261" s="12"/>
      <c r="FV8261" s="12"/>
      <c r="FW8261" s="12"/>
      <c r="FX8261" s="12"/>
      <c r="FY8261" s="12"/>
      <c r="FZ8261" s="12"/>
      <c r="GA8261" s="12"/>
      <c r="GB8261" s="12"/>
      <c r="GC8261" s="12"/>
      <c r="GD8261" s="12"/>
      <c r="GE8261" s="12"/>
      <c r="GF8261" s="12"/>
      <c r="GG8261" s="12"/>
      <c r="GH8261" s="12"/>
      <c r="GI8261" s="12"/>
      <c r="GJ8261" s="12"/>
      <c r="GK8261" s="12"/>
      <c r="GL8261" s="12"/>
      <c r="GM8261" s="12"/>
      <c r="GN8261" s="12"/>
      <c r="GO8261" s="12"/>
      <c r="GP8261" s="12"/>
      <c r="GQ8261" s="12"/>
      <c r="GR8261" s="12"/>
      <c r="GS8261" s="12"/>
      <c r="GT8261" s="12"/>
      <c r="GU8261" s="12"/>
      <c r="GV8261" s="12"/>
      <c r="GW8261" s="12"/>
      <c r="GX8261" s="12"/>
      <c r="GY8261" s="12"/>
      <c r="GZ8261" s="12"/>
    </row>
    <row r="8262" s="5" customFormat="1" spans="1:208">
      <c r="A8262" s="139"/>
      <c r="B8262" s="140"/>
      <c r="C8262" s="8"/>
      <c r="D8262" s="9"/>
      <c r="E8262" s="9"/>
      <c r="F8262" s="9"/>
      <c r="G8262" s="8"/>
      <c r="H8262" s="9"/>
      <c r="I8262" s="10"/>
      <c r="J8262" s="9"/>
      <c r="K8262" s="11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  <c r="Z8262" s="12"/>
      <c r="AA8262" s="12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  <c r="AR8262" s="12"/>
      <c r="AS8262" s="12"/>
      <c r="AT8262" s="12"/>
      <c r="AU8262" s="12"/>
      <c r="AV8262" s="12"/>
      <c r="AW8262" s="12"/>
      <c r="AX8262" s="12"/>
      <c r="AY8262" s="12"/>
      <c r="AZ8262" s="12"/>
      <c r="BA8262" s="12"/>
      <c r="BB8262" s="12"/>
      <c r="BC8262" s="12"/>
      <c r="BD8262" s="12"/>
      <c r="BE8262" s="12"/>
      <c r="BF8262" s="12"/>
      <c r="BG8262" s="12"/>
      <c r="BH8262" s="12"/>
      <c r="BI8262" s="12"/>
      <c r="BJ8262" s="12"/>
      <c r="BK8262" s="12"/>
      <c r="BL8262" s="12"/>
      <c r="BM8262" s="12"/>
      <c r="BN8262" s="12"/>
      <c r="BO8262" s="12"/>
      <c r="BP8262" s="12"/>
      <c r="BQ8262" s="12"/>
      <c r="BR8262" s="12"/>
      <c r="BS8262" s="12"/>
      <c r="BT8262" s="12"/>
      <c r="BU8262" s="12"/>
      <c r="BV8262" s="12"/>
      <c r="BW8262" s="12"/>
      <c r="BX8262" s="12"/>
      <c r="BY8262" s="12"/>
      <c r="BZ8262" s="12"/>
      <c r="CA8262" s="12"/>
      <c r="CB8262" s="12"/>
      <c r="CC8262" s="12"/>
      <c r="CD8262" s="12"/>
      <c r="CE8262" s="12"/>
      <c r="CF8262" s="12"/>
      <c r="CG8262" s="12"/>
      <c r="CH8262" s="12"/>
      <c r="CI8262" s="12"/>
      <c r="CJ8262" s="12"/>
      <c r="CK8262" s="12"/>
      <c r="CL8262" s="12"/>
      <c r="CM8262" s="12"/>
      <c r="CN8262" s="12"/>
      <c r="CO8262" s="12"/>
      <c r="CP8262" s="12"/>
      <c r="CQ8262" s="12"/>
      <c r="CR8262" s="12"/>
      <c r="CS8262" s="12"/>
      <c r="CT8262" s="12"/>
      <c r="CU8262" s="12"/>
      <c r="CV8262" s="12"/>
      <c r="CW8262" s="12"/>
      <c r="CX8262" s="12"/>
      <c r="CY8262" s="12"/>
      <c r="CZ8262" s="12"/>
      <c r="DA8262" s="12"/>
      <c r="DB8262" s="12"/>
      <c r="DC8262" s="12"/>
      <c r="DD8262" s="12"/>
      <c r="DE8262" s="12"/>
      <c r="DF8262" s="12"/>
      <c r="DG8262" s="12"/>
      <c r="DH8262" s="12"/>
      <c r="DI8262" s="12"/>
      <c r="DJ8262" s="12"/>
      <c r="DK8262" s="12"/>
      <c r="DL8262" s="12"/>
      <c r="DM8262" s="12"/>
      <c r="DN8262" s="12"/>
      <c r="DO8262" s="12"/>
      <c r="DP8262" s="12"/>
      <c r="DQ8262" s="12"/>
      <c r="DR8262" s="12"/>
      <c r="DS8262" s="12"/>
      <c r="DT8262" s="12"/>
      <c r="DU8262" s="12"/>
      <c r="DV8262" s="12"/>
      <c r="DW8262" s="12"/>
      <c r="DX8262" s="12"/>
      <c r="DY8262" s="12"/>
      <c r="DZ8262" s="12"/>
      <c r="EA8262" s="12"/>
      <c r="EB8262" s="12"/>
      <c r="EC8262" s="12"/>
      <c r="ED8262" s="12"/>
      <c r="EE8262" s="12"/>
      <c r="EF8262" s="12"/>
      <c r="EG8262" s="12"/>
      <c r="EH8262" s="12"/>
      <c r="EI8262" s="12"/>
      <c r="EJ8262" s="12"/>
      <c r="EK8262" s="12"/>
      <c r="EL8262" s="12"/>
      <c r="EM8262" s="12"/>
      <c r="EN8262" s="12"/>
      <c r="EO8262" s="12"/>
      <c r="EP8262" s="12"/>
      <c r="EQ8262" s="12"/>
      <c r="ER8262" s="12"/>
      <c r="ES8262" s="12"/>
      <c r="ET8262" s="12"/>
      <c r="EU8262" s="12"/>
      <c r="EV8262" s="12"/>
      <c r="EW8262" s="12"/>
      <c r="EX8262" s="12"/>
      <c r="EY8262" s="12"/>
      <c r="EZ8262" s="12"/>
      <c r="FA8262" s="12"/>
      <c r="FB8262" s="12"/>
      <c r="FC8262" s="12"/>
      <c r="FD8262" s="12"/>
      <c r="FE8262" s="12"/>
      <c r="FF8262" s="12"/>
      <c r="FG8262" s="12"/>
      <c r="FH8262" s="12"/>
      <c r="FI8262" s="12"/>
      <c r="FJ8262" s="12"/>
      <c r="FK8262" s="12"/>
      <c r="FL8262" s="12"/>
      <c r="FM8262" s="12"/>
      <c r="FN8262" s="12"/>
      <c r="FO8262" s="12"/>
      <c r="FP8262" s="12"/>
      <c r="FQ8262" s="12"/>
      <c r="FR8262" s="12"/>
      <c r="FS8262" s="12"/>
      <c r="FT8262" s="12"/>
      <c r="FU8262" s="12"/>
      <c r="FV8262" s="12"/>
      <c r="FW8262" s="12"/>
      <c r="FX8262" s="12"/>
      <c r="FY8262" s="12"/>
      <c r="FZ8262" s="12"/>
      <c r="GA8262" s="12"/>
      <c r="GB8262" s="12"/>
      <c r="GC8262" s="12"/>
      <c r="GD8262" s="12"/>
      <c r="GE8262" s="12"/>
      <c r="GF8262" s="12"/>
      <c r="GG8262" s="12"/>
      <c r="GH8262" s="12"/>
      <c r="GI8262" s="12"/>
      <c r="GJ8262" s="12"/>
      <c r="GK8262" s="12"/>
      <c r="GL8262" s="12"/>
      <c r="GM8262" s="12"/>
      <c r="GN8262" s="12"/>
      <c r="GO8262" s="12"/>
      <c r="GP8262" s="12"/>
      <c r="GQ8262" s="12"/>
      <c r="GR8262" s="12"/>
      <c r="GS8262" s="12"/>
      <c r="GT8262" s="12"/>
      <c r="GU8262" s="12"/>
      <c r="GV8262" s="12"/>
      <c r="GW8262" s="12"/>
      <c r="GX8262" s="12"/>
      <c r="GY8262" s="12"/>
      <c r="GZ8262" s="12"/>
    </row>
    <row r="8263" s="5" customFormat="1" spans="1:208">
      <c r="A8263" s="139"/>
      <c r="B8263" s="140"/>
      <c r="C8263" s="8"/>
      <c r="D8263" s="9"/>
      <c r="E8263" s="9"/>
      <c r="F8263" s="9"/>
      <c r="G8263" s="8"/>
      <c r="H8263" s="9"/>
      <c r="I8263" s="10"/>
      <c r="J8263" s="9"/>
      <c r="K8263" s="11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  <c r="Z8263" s="12"/>
      <c r="AA8263" s="12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  <c r="AR8263" s="12"/>
      <c r="AS8263" s="12"/>
      <c r="AT8263" s="12"/>
      <c r="AU8263" s="12"/>
      <c r="AV8263" s="12"/>
      <c r="AW8263" s="12"/>
      <c r="AX8263" s="12"/>
      <c r="AY8263" s="12"/>
      <c r="AZ8263" s="12"/>
      <c r="BA8263" s="12"/>
      <c r="BB8263" s="12"/>
      <c r="BC8263" s="12"/>
      <c r="BD8263" s="12"/>
      <c r="BE8263" s="12"/>
      <c r="BF8263" s="12"/>
      <c r="BG8263" s="12"/>
      <c r="BH8263" s="12"/>
      <c r="BI8263" s="12"/>
      <c r="BJ8263" s="12"/>
      <c r="BK8263" s="12"/>
      <c r="BL8263" s="12"/>
      <c r="BM8263" s="12"/>
      <c r="BN8263" s="12"/>
      <c r="BO8263" s="12"/>
      <c r="BP8263" s="12"/>
      <c r="BQ8263" s="12"/>
      <c r="BR8263" s="12"/>
      <c r="BS8263" s="12"/>
      <c r="BT8263" s="12"/>
      <c r="BU8263" s="12"/>
      <c r="BV8263" s="12"/>
      <c r="BW8263" s="12"/>
      <c r="BX8263" s="12"/>
      <c r="BY8263" s="12"/>
      <c r="BZ8263" s="12"/>
      <c r="CA8263" s="12"/>
      <c r="CB8263" s="12"/>
      <c r="CC8263" s="12"/>
      <c r="CD8263" s="12"/>
      <c r="CE8263" s="12"/>
      <c r="CF8263" s="12"/>
      <c r="CG8263" s="12"/>
      <c r="CH8263" s="12"/>
      <c r="CI8263" s="12"/>
      <c r="CJ8263" s="12"/>
      <c r="CK8263" s="12"/>
      <c r="CL8263" s="12"/>
      <c r="CM8263" s="12"/>
      <c r="CN8263" s="12"/>
      <c r="CO8263" s="12"/>
      <c r="CP8263" s="12"/>
      <c r="CQ8263" s="12"/>
      <c r="CR8263" s="12"/>
      <c r="CS8263" s="12"/>
      <c r="CT8263" s="12"/>
      <c r="CU8263" s="12"/>
      <c r="CV8263" s="12"/>
      <c r="CW8263" s="12"/>
      <c r="CX8263" s="12"/>
      <c r="CY8263" s="12"/>
      <c r="CZ8263" s="12"/>
      <c r="DA8263" s="12"/>
      <c r="DB8263" s="12"/>
      <c r="DC8263" s="12"/>
      <c r="DD8263" s="12"/>
      <c r="DE8263" s="12"/>
      <c r="DF8263" s="12"/>
      <c r="DG8263" s="12"/>
      <c r="DH8263" s="12"/>
      <c r="DI8263" s="12"/>
      <c r="DJ8263" s="12"/>
      <c r="DK8263" s="12"/>
      <c r="DL8263" s="12"/>
      <c r="DM8263" s="12"/>
      <c r="DN8263" s="12"/>
      <c r="DO8263" s="12"/>
      <c r="DP8263" s="12"/>
      <c r="DQ8263" s="12"/>
      <c r="DR8263" s="12"/>
      <c r="DS8263" s="12"/>
      <c r="DT8263" s="12"/>
      <c r="DU8263" s="12"/>
      <c r="DV8263" s="12"/>
      <c r="DW8263" s="12"/>
      <c r="DX8263" s="12"/>
      <c r="DY8263" s="12"/>
      <c r="DZ8263" s="12"/>
      <c r="EA8263" s="12"/>
      <c r="EB8263" s="12"/>
      <c r="EC8263" s="12"/>
      <c r="ED8263" s="12"/>
      <c r="EE8263" s="12"/>
      <c r="EF8263" s="12"/>
      <c r="EG8263" s="12"/>
      <c r="EH8263" s="12"/>
      <c r="EI8263" s="12"/>
      <c r="EJ8263" s="12"/>
      <c r="EK8263" s="12"/>
      <c r="EL8263" s="12"/>
      <c r="EM8263" s="12"/>
      <c r="EN8263" s="12"/>
      <c r="EO8263" s="12"/>
      <c r="EP8263" s="12"/>
      <c r="EQ8263" s="12"/>
      <c r="ER8263" s="12"/>
      <c r="ES8263" s="12"/>
      <c r="ET8263" s="12"/>
      <c r="EU8263" s="12"/>
      <c r="EV8263" s="12"/>
      <c r="EW8263" s="12"/>
      <c r="EX8263" s="12"/>
      <c r="EY8263" s="12"/>
      <c r="EZ8263" s="12"/>
      <c r="FA8263" s="12"/>
      <c r="FB8263" s="12"/>
      <c r="FC8263" s="12"/>
      <c r="FD8263" s="12"/>
      <c r="FE8263" s="12"/>
      <c r="FF8263" s="12"/>
      <c r="FG8263" s="12"/>
      <c r="FH8263" s="12"/>
      <c r="FI8263" s="12"/>
      <c r="FJ8263" s="12"/>
      <c r="FK8263" s="12"/>
      <c r="FL8263" s="12"/>
      <c r="FM8263" s="12"/>
      <c r="FN8263" s="12"/>
      <c r="FO8263" s="12"/>
      <c r="FP8263" s="12"/>
      <c r="FQ8263" s="12"/>
      <c r="FR8263" s="12"/>
      <c r="FS8263" s="12"/>
      <c r="FT8263" s="12"/>
      <c r="FU8263" s="12"/>
      <c r="FV8263" s="12"/>
      <c r="FW8263" s="12"/>
      <c r="FX8263" s="12"/>
      <c r="FY8263" s="12"/>
      <c r="FZ8263" s="12"/>
      <c r="GA8263" s="12"/>
      <c r="GB8263" s="12"/>
      <c r="GC8263" s="12"/>
      <c r="GD8263" s="12"/>
      <c r="GE8263" s="12"/>
      <c r="GF8263" s="12"/>
      <c r="GG8263" s="12"/>
      <c r="GH8263" s="12"/>
      <c r="GI8263" s="12"/>
      <c r="GJ8263" s="12"/>
      <c r="GK8263" s="12"/>
      <c r="GL8263" s="12"/>
      <c r="GM8263" s="12"/>
      <c r="GN8263" s="12"/>
      <c r="GO8263" s="12"/>
      <c r="GP8263" s="12"/>
      <c r="GQ8263" s="12"/>
      <c r="GR8263" s="12"/>
      <c r="GS8263" s="12"/>
      <c r="GT8263" s="12"/>
      <c r="GU8263" s="12"/>
      <c r="GV8263" s="12"/>
      <c r="GW8263" s="12"/>
      <c r="GX8263" s="12"/>
      <c r="GY8263" s="12"/>
      <c r="GZ8263" s="12"/>
    </row>
    <row r="8264" s="5" customFormat="1" spans="1:208">
      <c r="A8264" s="139"/>
      <c r="B8264" s="140"/>
      <c r="C8264" s="8"/>
      <c r="D8264" s="9"/>
      <c r="E8264" s="9"/>
      <c r="F8264" s="9"/>
      <c r="G8264" s="8"/>
      <c r="H8264" s="9"/>
      <c r="I8264" s="10"/>
      <c r="J8264" s="9"/>
      <c r="K8264" s="11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  <c r="Z8264" s="12"/>
      <c r="AA8264" s="12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  <c r="AR8264" s="12"/>
      <c r="AS8264" s="12"/>
      <c r="AT8264" s="12"/>
      <c r="AU8264" s="12"/>
      <c r="AV8264" s="12"/>
      <c r="AW8264" s="12"/>
      <c r="AX8264" s="12"/>
      <c r="AY8264" s="12"/>
      <c r="AZ8264" s="12"/>
      <c r="BA8264" s="12"/>
      <c r="BB8264" s="12"/>
      <c r="BC8264" s="12"/>
      <c r="BD8264" s="12"/>
      <c r="BE8264" s="12"/>
      <c r="BF8264" s="12"/>
      <c r="BG8264" s="12"/>
      <c r="BH8264" s="12"/>
      <c r="BI8264" s="12"/>
      <c r="BJ8264" s="12"/>
      <c r="BK8264" s="12"/>
      <c r="BL8264" s="12"/>
      <c r="BM8264" s="12"/>
      <c r="BN8264" s="12"/>
      <c r="BO8264" s="12"/>
      <c r="BP8264" s="12"/>
      <c r="BQ8264" s="12"/>
      <c r="BR8264" s="12"/>
      <c r="BS8264" s="12"/>
      <c r="BT8264" s="12"/>
      <c r="BU8264" s="12"/>
      <c r="BV8264" s="12"/>
      <c r="BW8264" s="12"/>
      <c r="BX8264" s="12"/>
      <c r="BY8264" s="12"/>
      <c r="BZ8264" s="12"/>
      <c r="CA8264" s="12"/>
      <c r="CB8264" s="12"/>
      <c r="CC8264" s="12"/>
      <c r="CD8264" s="12"/>
      <c r="CE8264" s="12"/>
      <c r="CF8264" s="12"/>
      <c r="CG8264" s="12"/>
      <c r="CH8264" s="12"/>
      <c r="CI8264" s="12"/>
      <c r="CJ8264" s="12"/>
      <c r="CK8264" s="12"/>
      <c r="CL8264" s="12"/>
      <c r="CM8264" s="12"/>
      <c r="CN8264" s="12"/>
      <c r="CO8264" s="12"/>
      <c r="CP8264" s="12"/>
      <c r="CQ8264" s="12"/>
      <c r="CR8264" s="12"/>
      <c r="CS8264" s="12"/>
      <c r="CT8264" s="12"/>
      <c r="CU8264" s="12"/>
      <c r="CV8264" s="12"/>
      <c r="CW8264" s="12"/>
      <c r="CX8264" s="12"/>
      <c r="CY8264" s="12"/>
      <c r="CZ8264" s="12"/>
      <c r="DA8264" s="12"/>
      <c r="DB8264" s="12"/>
      <c r="DC8264" s="12"/>
      <c r="DD8264" s="12"/>
      <c r="DE8264" s="12"/>
      <c r="DF8264" s="12"/>
      <c r="DG8264" s="12"/>
      <c r="DH8264" s="12"/>
      <c r="DI8264" s="12"/>
      <c r="DJ8264" s="12"/>
      <c r="DK8264" s="12"/>
      <c r="DL8264" s="12"/>
      <c r="DM8264" s="12"/>
      <c r="DN8264" s="12"/>
      <c r="DO8264" s="12"/>
      <c r="DP8264" s="12"/>
      <c r="DQ8264" s="12"/>
      <c r="DR8264" s="12"/>
      <c r="DS8264" s="12"/>
      <c r="DT8264" s="12"/>
      <c r="DU8264" s="12"/>
      <c r="DV8264" s="12"/>
      <c r="DW8264" s="12"/>
      <c r="DX8264" s="12"/>
      <c r="DY8264" s="12"/>
      <c r="DZ8264" s="12"/>
      <c r="EA8264" s="12"/>
      <c r="EB8264" s="12"/>
      <c r="EC8264" s="12"/>
      <c r="ED8264" s="12"/>
      <c r="EE8264" s="12"/>
      <c r="EF8264" s="12"/>
      <c r="EG8264" s="12"/>
      <c r="EH8264" s="12"/>
      <c r="EI8264" s="12"/>
      <c r="EJ8264" s="12"/>
      <c r="EK8264" s="12"/>
      <c r="EL8264" s="12"/>
      <c r="EM8264" s="12"/>
      <c r="EN8264" s="12"/>
      <c r="EO8264" s="12"/>
      <c r="EP8264" s="12"/>
      <c r="EQ8264" s="12"/>
      <c r="ER8264" s="12"/>
      <c r="ES8264" s="12"/>
      <c r="ET8264" s="12"/>
      <c r="EU8264" s="12"/>
      <c r="EV8264" s="12"/>
      <c r="EW8264" s="12"/>
      <c r="EX8264" s="12"/>
      <c r="EY8264" s="12"/>
      <c r="EZ8264" s="12"/>
      <c r="FA8264" s="12"/>
      <c r="FB8264" s="12"/>
      <c r="FC8264" s="12"/>
      <c r="FD8264" s="12"/>
      <c r="FE8264" s="12"/>
      <c r="FF8264" s="12"/>
      <c r="FG8264" s="12"/>
      <c r="FH8264" s="12"/>
      <c r="FI8264" s="12"/>
      <c r="FJ8264" s="12"/>
      <c r="FK8264" s="12"/>
      <c r="FL8264" s="12"/>
      <c r="FM8264" s="12"/>
      <c r="FN8264" s="12"/>
      <c r="FO8264" s="12"/>
      <c r="FP8264" s="12"/>
      <c r="FQ8264" s="12"/>
      <c r="FR8264" s="12"/>
      <c r="FS8264" s="12"/>
      <c r="FT8264" s="12"/>
      <c r="FU8264" s="12"/>
      <c r="FV8264" s="12"/>
      <c r="FW8264" s="12"/>
      <c r="FX8264" s="12"/>
      <c r="FY8264" s="12"/>
      <c r="FZ8264" s="12"/>
      <c r="GA8264" s="12"/>
      <c r="GB8264" s="12"/>
      <c r="GC8264" s="12"/>
      <c r="GD8264" s="12"/>
      <c r="GE8264" s="12"/>
      <c r="GF8264" s="12"/>
      <c r="GG8264" s="12"/>
      <c r="GH8264" s="12"/>
      <c r="GI8264" s="12"/>
      <c r="GJ8264" s="12"/>
      <c r="GK8264" s="12"/>
      <c r="GL8264" s="12"/>
      <c r="GM8264" s="12"/>
      <c r="GN8264" s="12"/>
      <c r="GO8264" s="12"/>
      <c r="GP8264" s="12"/>
      <c r="GQ8264" s="12"/>
      <c r="GR8264" s="12"/>
      <c r="GS8264" s="12"/>
      <c r="GT8264" s="12"/>
      <c r="GU8264" s="12"/>
      <c r="GV8264" s="12"/>
      <c r="GW8264" s="12"/>
      <c r="GX8264" s="12"/>
      <c r="GY8264" s="12"/>
      <c r="GZ8264" s="12"/>
    </row>
    <row r="8265" s="5" customFormat="1" spans="1:208">
      <c r="A8265" s="139"/>
      <c r="B8265" s="140"/>
      <c r="C8265" s="8"/>
      <c r="D8265" s="9"/>
      <c r="E8265" s="9"/>
      <c r="F8265" s="9"/>
      <c r="G8265" s="8"/>
      <c r="H8265" s="9"/>
      <c r="I8265" s="10"/>
      <c r="J8265" s="9"/>
      <c r="K8265" s="11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  <c r="Z8265" s="12"/>
      <c r="AA8265" s="12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  <c r="AR8265" s="12"/>
      <c r="AS8265" s="12"/>
      <c r="AT8265" s="12"/>
      <c r="AU8265" s="12"/>
      <c r="AV8265" s="12"/>
      <c r="AW8265" s="12"/>
      <c r="AX8265" s="12"/>
      <c r="AY8265" s="12"/>
      <c r="AZ8265" s="12"/>
      <c r="BA8265" s="12"/>
      <c r="BB8265" s="12"/>
      <c r="BC8265" s="12"/>
      <c r="BD8265" s="12"/>
      <c r="BE8265" s="12"/>
      <c r="BF8265" s="12"/>
      <c r="BG8265" s="12"/>
      <c r="BH8265" s="12"/>
      <c r="BI8265" s="12"/>
      <c r="BJ8265" s="12"/>
      <c r="BK8265" s="12"/>
      <c r="BL8265" s="12"/>
      <c r="BM8265" s="12"/>
      <c r="BN8265" s="12"/>
      <c r="BO8265" s="12"/>
      <c r="BP8265" s="12"/>
      <c r="BQ8265" s="12"/>
      <c r="BR8265" s="12"/>
      <c r="BS8265" s="12"/>
      <c r="BT8265" s="12"/>
      <c r="BU8265" s="12"/>
      <c r="BV8265" s="12"/>
      <c r="BW8265" s="12"/>
      <c r="BX8265" s="12"/>
      <c r="BY8265" s="12"/>
      <c r="BZ8265" s="12"/>
      <c r="CA8265" s="12"/>
      <c r="CB8265" s="12"/>
      <c r="CC8265" s="12"/>
      <c r="CD8265" s="12"/>
      <c r="CE8265" s="12"/>
      <c r="CF8265" s="12"/>
      <c r="CG8265" s="12"/>
      <c r="CH8265" s="12"/>
      <c r="CI8265" s="12"/>
      <c r="CJ8265" s="12"/>
      <c r="CK8265" s="12"/>
      <c r="CL8265" s="12"/>
      <c r="CM8265" s="12"/>
      <c r="CN8265" s="12"/>
      <c r="CO8265" s="12"/>
      <c r="CP8265" s="12"/>
      <c r="CQ8265" s="12"/>
      <c r="CR8265" s="12"/>
      <c r="CS8265" s="12"/>
      <c r="CT8265" s="12"/>
      <c r="CU8265" s="12"/>
      <c r="CV8265" s="12"/>
      <c r="CW8265" s="12"/>
      <c r="CX8265" s="12"/>
      <c r="CY8265" s="12"/>
      <c r="CZ8265" s="12"/>
      <c r="DA8265" s="12"/>
      <c r="DB8265" s="12"/>
      <c r="DC8265" s="12"/>
      <c r="DD8265" s="12"/>
      <c r="DE8265" s="12"/>
      <c r="DF8265" s="12"/>
      <c r="DG8265" s="12"/>
      <c r="DH8265" s="12"/>
      <c r="DI8265" s="12"/>
      <c r="DJ8265" s="12"/>
      <c r="DK8265" s="12"/>
      <c r="DL8265" s="12"/>
      <c r="DM8265" s="12"/>
      <c r="DN8265" s="12"/>
      <c r="DO8265" s="12"/>
      <c r="DP8265" s="12"/>
      <c r="DQ8265" s="12"/>
      <c r="DR8265" s="12"/>
      <c r="DS8265" s="12"/>
      <c r="DT8265" s="12"/>
      <c r="DU8265" s="12"/>
      <c r="DV8265" s="12"/>
      <c r="DW8265" s="12"/>
      <c r="DX8265" s="12"/>
      <c r="DY8265" s="12"/>
      <c r="DZ8265" s="12"/>
      <c r="EA8265" s="12"/>
      <c r="EB8265" s="12"/>
      <c r="EC8265" s="12"/>
      <c r="ED8265" s="12"/>
      <c r="EE8265" s="12"/>
      <c r="EF8265" s="12"/>
      <c r="EG8265" s="12"/>
      <c r="EH8265" s="12"/>
      <c r="EI8265" s="12"/>
      <c r="EJ8265" s="12"/>
      <c r="EK8265" s="12"/>
      <c r="EL8265" s="12"/>
      <c r="EM8265" s="12"/>
      <c r="EN8265" s="12"/>
      <c r="EO8265" s="12"/>
      <c r="EP8265" s="12"/>
      <c r="EQ8265" s="12"/>
      <c r="ER8265" s="12"/>
      <c r="ES8265" s="12"/>
      <c r="ET8265" s="12"/>
      <c r="EU8265" s="12"/>
      <c r="EV8265" s="12"/>
      <c r="EW8265" s="12"/>
      <c r="EX8265" s="12"/>
      <c r="EY8265" s="12"/>
      <c r="EZ8265" s="12"/>
      <c r="FA8265" s="12"/>
      <c r="FB8265" s="12"/>
      <c r="FC8265" s="12"/>
      <c r="FD8265" s="12"/>
      <c r="FE8265" s="12"/>
      <c r="FF8265" s="12"/>
      <c r="FG8265" s="12"/>
      <c r="FH8265" s="12"/>
      <c r="FI8265" s="12"/>
      <c r="FJ8265" s="12"/>
      <c r="FK8265" s="12"/>
      <c r="FL8265" s="12"/>
      <c r="FM8265" s="12"/>
      <c r="FN8265" s="12"/>
      <c r="FO8265" s="12"/>
      <c r="FP8265" s="12"/>
      <c r="FQ8265" s="12"/>
      <c r="FR8265" s="12"/>
      <c r="FS8265" s="12"/>
      <c r="FT8265" s="12"/>
      <c r="FU8265" s="12"/>
      <c r="FV8265" s="12"/>
      <c r="FW8265" s="12"/>
      <c r="FX8265" s="12"/>
      <c r="FY8265" s="12"/>
      <c r="FZ8265" s="12"/>
      <c r="GA8265" s="12"/>
      <c r="GB8265" s="12"/>
      <c r="GC8265" s="12"/>
      <c r="GD8265" s="12"/>
      <c r="GE8265" s="12"/>
      <c r="GF8265" s="12"/>
      <c r="GG8265" s="12"/>
      <c r="GH8265" s="12"/>
      <c r="GI8265" s="12"/>
      <c r="GJ8265" s="12"/>
      <c r="GK8265" s="12"/>
      <c r="GL8265" s="12"/>
      <c r="GM8265" s="12"/>
      <c r="GN8265" s="12"/>
      <c r="GO8265" s="12"/>
      <c r="GP8265" s="12"/>
      <c r="GQ8265" s="12"/>
      <c r="GR8265" s="12"/>
      <c r="GS8265" s="12"/>
      <c r="GT8265" s="12"/>
      <c r="GU8265" s="12"/>
      <c r="GV8265" s="12"/>
      <c r="GW8265" s="12"/>
      <c r="GX8265" s="12"/>
      <c r="GY8265" s="12"/>
      <c r="GZ8265" s="12"/>
    </row>
    <row r="8266" s="5" customFormat="1" spans="1:208">
      <c r="A8266" s="139"/>
      <c r="B8266" s="140"/>
      <c r="C8266" s="8"/>
      <c r="D8266" s="9"/>
      <c r="E8266" s="9"/>
      <c r="F8266" s="9"/>
      <c r="G8266" s="8"/>
      <c r="H8266" s="9"/>
      <c r="I8266" s="10"/>
      <c r="J8266" s="9"/>
      <c r="K8266" s="11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  <c r="Z8266" s="12"/>
      <c r="AA8266" s="12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  <c r="AR8266" s="12"/>
      <c r="AS8266" s="12"/>
      <c r="AT8266" s="12"/>
      <c r="AU8266" s="12"/>
      <c r="AV8266" s="12"/>
      <c r="AW8266" s="12"/>
      <c r="AX8266" s="12"/>
      <c r="AY8266" s="12"/>
      <c r="AZ8266" s="12"/>
      <c r="BA8266" s="12"/>
      <c r="BB8266" s="12"/>
      <c r="BC8266" s="12"/>
      <c r="BD8266" s="12"/>
      <c r="BE8266" s="12"/>
      <c r="BF8266" s="12"/>
      <c r="BG8266" s="12"/>
      <c r="BH8266" s="12"/>
      <c r="BI8266" s="12"/>
      <c r="BJ8266" s="12"/>
      <c r="BK8266" s="12"/>
      <c r="BL8266" s="12"/>
      <c r="BM8266" s="12"/>
      <c r="BN8266" s="12"/>
      <c r="BO8266" s="12"/>
      <c r="BP8266" s="12"/>
      <c r="BQ8266" s="12"/>
      <c r="BR8266" s="12"/>
      <c r="BS8266" s="12"/>
      <c r="BT8266" s="12"/>
      <c r="BU8266" s="12"/>
      <c r="BV8266" s="12"/>
      <c r="BW8266" s="12"/>
      <c r="BX8266" s="12"/>
      <c r="BY8266" s="12"/>
      <c r="BZ8266" s="12"/>
      <c r="CA8266" s="12"/>
      <c r="CB8266" s="12"/>
      <c r="CC8266" s="12"/>
      <c r="CD8266" s="12"/>
      <c r="CE8266" s="12"/>
      <c r="CF8266" s="12"/>
      <c r="CG8266" s="12"/>
      <c r="CH8266" s="12"/>
      <c r="CI8266" s="12"/>
      <c r="CJ8266" s="12"/>
      <c r="CK8266" s="12"/>
      <c r="CL8266" s="12"/>
      <c r="CM8266" s="12"/>
      <c r="CN8266" s="12"/>
      <c r="CO8266" s="12"/>
      <c r="CP8266" s="12"/>
      <c r="CQ8266" s="12"/>
      <c r="CR8266" s="12"/>
      <c r="CS8266" s="12"/>
      <c r="CT8266" s="12"/>
      <c r="CU8266" s="12"/>
      <c r="CV8266" s="12"/>
      <c r="CW8266" s="12"/>
      <c r="CX8266" s="12"/>
      <c r="CY8266" s="12"/>
      <c r="CZ8266" s="12"/>
      <c r="DA8266" s="12"/>
      <c r="DB8266" s="12"/>
      <c r="DC8266" s="12"/>
      <c r="DD8266" s="12"/>
      <c r="DE8266" s="12"/>
      <c r="DF8266" s="12"/>
      <c r="DG8266" s="12"/>
      <c r="DH8266" s="12"/>
      <c r="DI8266" s="12"/>
      <c r="DJ8266" s="12"/>
      <c r="DK8266" s="12"/>
      <c r="DL8266" s="12"/>
      <c r="DM8266" s="12"/>
      <c r="DN8266" s="12"/>
      <c r="DO8266" s="12"/>
      <c r="DP8266" s="12"/>
      <c r="DQ8266" s="12"/>
      <c r="DR8266" s="12"/>
      <c r="DS8266" s="12"/>
      <c r="DT8266" s="12"/>
      <c r="DU8266" s="12"/>
      <c r="DV8266" s="12"/>
      <c r="DW8266" s="12"/>
      <c r="DX8266" s="12"/>
      <c r="DY8266" s="12"/>
      <c r="DZ8266" s="12"/>
      <c r="EA8266" s="12"/>
      <c r="EB8266" s="12"/>
      <c r="EC8266" s="12"/>
      <c r="ED8266" s="12"/>
      <c r="EE8266" s="12"/>
      <c r="EF8266" s="12"/>
      <c r="EG8266" s="12"/>
      <c r="EH8266" s="12"/>
      <c r="EI8266" s="12"/>
      <c r="EJ8266" s="12"/>
      <c r="EK8266" s="12"/>
      <c r="EL8266" s="12"/>
      <c r="EM8266" s="12"/>
      <c r="EN8266" s="12"/>
      <c r="EO8266" s="12"/>
      <c r="EP8266" s="12"/>
      <c r="EQ8266" s="12"/>
      <c r="ER8266" s="12"/>
      <c r="ES8266" s="12"/>
      <c r="ET8266" s="12"/>
      <c r="EU8266" s="12"/>
      <c r="EV8266" s="12"/>
      <c r="EW8266" s="12"/>
      <c r="EX8266" s="12"/>
      <c r="EY8266" s="12"/>
      <c r="EZ8266" s="12"/>
      <c r="FA8266" s="12"/>
      <c r="FB8266" s="12"/>
      <c r="FC8266" s="12"/>
      <c r="FD8266" s="12"/>
      <c r="FE8266" s="12"/>
      <c r="FF8266" s="12"/>
      <c r="FG8266" s="12"/>
      <c r="FH8266" s="12"/>
      <c r="FI8266" s="12"/>
      <c r="FJ8266" s="12"/>
      <c r="FK8266" s="12"/>
      <c r="FL8266" s="12"/>
      <c r="FM8266" s="12"/>
      <c r="FN8266" s="12"/>
      <c r="FO8266" s="12"/>
      <c r="FP8266" s="12"/>
      <c r="FQ8266" s="12"/>
      <c r="FR8266" s="12"/>
      <c r="FS8266" s="12"/>
      <c r="FT8266" s="12"/>
      <c r="FU8266" s="12"/>
      <c r="FV8266" s="12"/>
      <c r="FW8266" s="12"/>
      <c r="FX8266" s="12"/>
      <c r="FY8266" s="12"/>
      <c r="FZ8266" s="12"/>
      <c r="GA8266" s="12"/>
      <c r="GB8266" s="12"/>
      <c r="GC8266" s="12"/>
      <c r="GD8266" s="12"/>
      <c r="GE8266" s="12"/>
      <c r="GF8266" s="12"/>
      <c r="GG8266" s="12"/>
      <c r="GH8266" s="12"/>
      <c r="GI8266" s="12"/>
      <c r="GJ8266" s="12"/>
      <c r="GK8266" s="12"/>
      <c r="GL8266" s="12"/>
      <c r="GM8266" s="12"/>
      <c r="GN8266" s="12"/>
      <c r="GO8266" s="12"/>
      <c r="GP8266" s="12"/>
      <c r="GQ8266" s="12"/>
      <c r="GR8266" s="12"/>
      <c r="GS8266" s="12"/>
      <c r="GT8266" s="12"/>
      <c r="GU8266" s="12"/>
      <c r="GV8266" s="12"/>
      <c r="GW8266" s="12"/>
      <c r="GX8266" s="12"/>
      <c r="GY8266" s="12"/>
      <c r="GZ8266" s="12"/>
    </row>
    <row r="8267" s="5" customFormat="1" spans="1:208">
      <c r="A8267" s="139"/>
      <c r="B8267" s="140"/>
      <c r="C8267" s="8"/>
      <c r="D8267" s="9"/>
      <c r="E8267" s="9"/>
      <c r="F8267" s="9"/>
      <c r="G8267" s="8"/>
      <c r="H8267" s="9"/>
      <c r="I8267" s="10"/>
      <c r="J8267" s="9"/>
      <c r="K8267" s="11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  <c r="Z8267" s="12"/>
      <c r="AA8267" s="12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  <c r="AR8267" s="12"/>
      <c r="AS8267" s="12"/>
      <c r="AT8267" s="12"/>
      <c r="AU8267" s="12"/>
      <c r="AV8267" s="12"/>
      <c r="AW8267" s="12"/>
      <c r="AX8267" s="12"/>
      <c r="AY8267" s="12"/>
      <c r="AZ8267" s="12"/>
      <c r="BA8267" s="12"/>
      <c r="BB8267" s="12"/>
      <c r="BC8267" s="12"/>
      <c r="BD8267" s="12"/>
      <c r="BE8267" s="12"/>
      <c r="BF8267" s="12"/>
      <c r="BG8267" s="12"/>
      <c r="BH8267" s="12"/>
      <c r="BI8267" s="12"/>
      <c r="BJ8267" s="12"/>
      <c r="BK8267" s="12"/>
      <c r="BL8267" s="12"/>
      <c r="BM8267" s="12"/>
      <c r="BN8267" s="12"/>
      <c r="BO8267" s="12"/>
      <c r="BP8267" s="12"/>
      <c r="BQ8267" s="12"/>
      <c r="BR8267" s="12"/>
      <c r="BS8267" s="12"/>
      <c r="BT8267" s="12"/>
      <c r="BU8267" s="12"/>
      <c r="BV8267" s="12"/>
      <c r="BW8267" s="12"/>
      <c r="BX8267" s="12"/>
      <c r="BY8267" s="12"/>
      <c r="BZ8267" s="12"/>
      <c r="CA8267" s="12"/>
      <c r="CB8267" s="12"/>
      <c r="CC8267" s="12"/>
      <c r="CD8267" s="12"/>
      <c r="CE8267" s="12"/>
      <c r="CF8267" s="12"/>
      <c r="CG8267" s="12"/>
      <c r="CH8267" s="12"/>
      <c r="CI8267" s="12"/>
      <c r="CJ8267" s="12"/>
      <c r="CK8267" s="12"/>
      <c r="CL8267" s="12"/>
      <c r="CM8267" s="12"/>
      <c r="CN8267" s="12"/>
      <c r="CO8267" s="12"/>
      <c r="CP8267" s="12"/>
      <c r="CQ8267" s="12"/>
      <c r="CR8267" s="12"/>
      <c r="CS8267" s="12"/>
      <c r="CT8267" s="12"/>
      <c r="CU8267" s="12"/>
      <c r="CV8267" s="12"/>
      <c r="CW8267" s="12"/>
      <c r="CX8267" s="12"/>
      <c r="CY8267" s="12"/>
      <c r="CZ8267" s="12"/>
      <c r="DA8267" s="12"/>
      <c r="DB8267" s="12"/>
      <c r="DC8267" s="12"/>
      <c r="DD8267" s="12"/>
      <c r="DE8267" s="12"/>
      <c r="DF8267" s="12"/>
      <c r="DG8267" s="12"/>
      <c r="DH8267" s="12"/>
      <c r="DI8267" s="12"/>
      <c r="DJ8267" s="12"/>
      <c r="DK8267" s="12"/>
      <c r="DL8267" s="12"/>
      <c r="DM8267" s="12"/>
      <c r="DN8267" s="12"/>
      <c r="DO8267" s="12"/>
      <c r="DP8267" s="12"/>
      <c r="DQ8267" s="12"/>
      <c r="DR8267" s="12"/>
      <c r="DS8267" s="12"/>
      <c r="DT8267" s="12"/>
      <c r="DU8267" s="12"/>
      <c r="DV8267" s="12"/>
      <c r="DW8267" s="12"/>
      <c r="DX8267" s="12"/>
      <c r="DY8267" s="12"/>
      <c r="DZ8267" s="12"/>
      <c r="EA8267" s="12"/>
      <c r="EB8267" s="12"/>
      <c r="EC8267" s="12"/>
      <c r="ED8267" s="12"/>
      <c r="EE8267" s="12"/>
      <c r="EF8267" s="12"/>
      <c r="EG8267" s="12"/>
      <c r="EH8267" s="12"/>
      <c r="EI8267" s="12"/>
      <c r="EJ8267" s="12"/>
      <c r="EK8267" s="12"/>
      <c r="EL8267" s="12"/>
      <c r="EM8267" s="12"/>
      <c r="EN8267" s="12"/>
      <c r="EO8267" s="12"/>
      <c r="EP8267" s="12"/>
      <c r="EQ8267" s="12"/>
      <c r="ER8267" s="12"/>
      <c r="ES8267" s="12"/>
      <c r="ET8267" s="12"/>
      <c r="EU8267" s="12"/>
      <c r="EV8267" s="12"/>
      <c r="EW8267" s="12"/>
      <c r="EX8267" s="12"/>
      <c r="EY8267" s="12"/>
      <c r="EZ8267" s="12"/>
      <c r="FA8267" s="12"/>
      <c r="FB8267" s="12"/>
      <c r="FC8267" s="12"/>
      <c r="FD8267" s="12"/>
      <c r="FE8267" s="12"/>
      <c r="FF8267" s="12"/>
      <c r="FG8267" s="12"/>
      <c r="FH8267" s="12"/>
      <c r="FI8267" s="12"/>
      <c r="FJ8267" s="12"/>
      <c r="FK8267" s="12"/>
      <c r="FL8267" s="12"/>
      <c r="FM8267" s="12"/>
      <c r="FN8267" s="12"/>
      <c r="FO8267" s="12"/>
      <c r="FP8267" s="12"/>
      <c r="FQ8267" s="12"/>
      <c r="FR8267" s="12"/>
      <c r="FS8267" s="12"/>
      <c r="FT8267" s="12"/>
      <c r="FU8267" s="12"/>
      <c r="FV8267" s="12"/>
      <c r="FW8267" s="12"/>
      <c r="FX8267" s="12"/>
      <c r="FY8267" s="12"/>
      <c r="FZ8267" s="12"/>
      <c r="GA8267" s="12"/>
      <c r="GB8267" s="12"/>
      <c r="GC8267" s="12"/>
      <c r="GD8267" s="12"/>
      <c r="GE8267" s="12"/>
      <c r="GF8267" s="12"/>
      <c r="GG8267" s="12"/>
      <c r="GH8267" s="12"/>
      <c r="GI8267" s="12"/>
      <c r="GJ8267" s="12"/>
      <c r="GK8267" s="12"/>
      <c r="GL8267" s="12"/>
      <c r="GM8267" s="12"/>
      <c r="GN8267" s="12"/>
      <c r="GO8267" s="12"/>
      <c r="GP8267" s="12"/>
      <c r="GQ8267" s="12"/>
      <c r="GR8267" s="12"/>
      <c r="GS8267" s="12"/>
      <c r="GT8267" s="12"/>
      <c r="GU8267" s="12"/>
      <c r="GV8267" s="12"/>
      <c r="GW8267" s="12"/>
      <c r="GX8267" s="12"/>
      <c r="GY8267" s="12"/>
      <c r="GZ8267" s="12"/>
    </row>
    <row r="8268" s="5" customFormat="1" spans="1:208">
      <c r="A8268" s="139"/>
      <c r="B8268" s="140"/>
      <c r="C8268" s="8"/>
      <c r="D8268" s="9"/>
      <c r="E8268" s="9"/>
      <c r="F8268" s="9"/>
      <c r="G8268" s="8"/>
      <c r="H8268" s="9"/>
      <c r="I8268" s="10"/>
      <c r="J8268" s="9"/>
      <c r="K8268" s="11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  <c r="Z8268" s="12"/>
      <c r="AA8268" s="12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  <c r="AR8268" s="12"/>
      <c r="AS8268" s="12"/>
      <c r="AT8268" s="12"/>
      <c r="AU8268" s="12"/>
      <c r="AV8268" s="12"/>
      <c r="AW8268" s="12"/>
      <c r="AX8268" s="12"/>
      <c r="AY8268" s="12"/>
      <c r="AZ8268" s="12"/>
      <c r="BA8268" s="12"/>
      <c r="BB8268" s="12"/>
      <c r="BC8268" s="12"/>
      <c r="BD8268" s="12"/>
      <c r="BE8268" s="12"/>
      <c r="BF8268" s="12"/>
      <c r="BG8268" s="12"/>
      <c r="BH8268" s="12"/>
      <c r="BI8268" s="12"/>
      <c r="BJ8268" s="12"/>
      <c r="BK8268" s="12"/>
      <c r="BL8268" s="12"/>
      <c r="BM8268" s="12"/>
      <c r="BN8268" s="12"/>
      <c r="BO8268" s="12"/>
      <c r="BP8268" s="12"/>
      <c r="BQ8268" s="12"/>
      <c r="BR8268" s="12"/>
      <c r="BS8268" s="12"/>
      <c r="BT8268" s="12"/>
      <c r="BU8268" s="12"/>
      <c r="BV8268" s="12"/>
      <c r="BW8268" s="12"/>
      <c r="BX8268" s="12"/>
      <c r="BY8268" s="12"/>
      <c r="BZ8268" s="12"/>
      <c r="CA8268" s="12"/>
      <c r="CB8268" s="12"/>
      <c r="CC8268" s="12"/>
      <c r="CD8268" s="12"/>
      <c r="CE8268" s="12"/>
      <c r="CF8268" s="12"/>
      <c r="CG8268" s="12"/>
      <c r="CH8268" s="12"/>
      <c r="CI8268" s="12"/>
      <c r="CJ8268" s="12"/>
      <c r="CK8268" s="12"/>
      <c r="CL8268" s="12"/>
      <c r="CM8268" s="12"/>
      <c r="CN8268" s="12"/>
      <c r="CO8268" s="12"/>
      <c r="CP8268" s="12"/>
      <c r="CQ8268" s="12"/>
      <c r="CR8268" s="12"/>
      <c r="CS8268" s="12"/>
      <c r="CT8268" s="12"/>
      <c r="CU8268" s="12"/>
      <c r="CV8268" s="12"/>
      <c r="CW8268" s="12"/>
      <c r="CX8268" s="12"/>
      <c r="CY8268" s="12"/>
      <c r="CZ8268" s="12"/>
      <c r="DA8268" s="12"/>
      <c r="DB8268" s="12"/>
      <c r="DC8268" s="12"/>
      <c r="DD8268" s="12"/>
      <c r="DE8268" s="12"/>
      <c r="DF8268" s="12"/>
      <c r="DG8268" s="12"/>
      <c r="DH8268" s="12"/>
      <c r="DI8268" s="12"/>
      <c r="DJ8268" s="12"/>
      <c r="DK8268" s="12"/>
      <c r="DL8268" s="12"/>
      <c r="DM8268" s="12"/>
      <c r="DN8268" s="12"/>
      <c r="DO8268" s="12"/>
      <c r="DP8268" s="12"/>
      <c r="DQ8268" s="12"/>
      <c r="DR8268" s="12"/>
      <c r="DS8268" s="12"/>
      <c r="DT8268" s="12"/>
      <c r="DU8268" s="12"/>
      <c r="DV8268" s="12"/>
      <c r="DW8268" s="12"/>
      <c r="DX8268" s="12"/>
      <c r="DY8268" s="12"/>
      <c r="DZ8268" s="12"/>
      <c r="EA8268" s="12"/>
      <c r="EB8268" s="12"/>
      <c r="EC8268" s="12"/>
      <c r="ED8268" s="12"/>
      <c r="EE8268" s="12"/>
      <c r="EF8268" s="12"/>
      <c r="EG8268" s="12"/>
      <c r="EH8268" s="12"/>
      <c r="EI8268" s="12"/>
      <c r="EJ8268" s="12"/>
      <c r="EK8268" s="12"/>
      <c r="EL8268" s="12"/>
      <c r="EM8268" s="12"/>
      <c r="EN8268" s="12"/>
      <c r="EO8268" s="12"/>
      <c r="EP8268" s="12"/>
      <c r="EQ8268" s="12"/>
      <c r="ER8268" s="12"/>
      <c r="ES8268" s="12"/>
      <c r="ET8268" s="12"/>
      <c r="EU8268" s="12"/>
      <c r="EV8268" s="12"/>
      <c r="EW8268" s="12"/>
      <c r="EX8268" s="12"/>
      <c r="EY8268" s="12"/>
      <c r="EZ8268" s="12"/>
      <c r="FA8268" s="12"/>
      <c r="FB8268" s="12"/>
      <c r="FC8268" s="12"/>
      <c r="FD8268" s="12"/>
      <c r="FE8268" s="12"/>
      <c r="FF8268" s="12"/>
      <c r="FG8268" s="12"/>
      <c r="FH8268" s="12"/>
      <c r="FI8268" s="12"/>
      <c r="FJ8268" s="12"/>
      <c r="FK8268" s="12"/>
      <c r="FL8268" s="12"/>
      <c r="FM8268" s="12"/>
      <c r="FN8268" s="12"/>
      <c r="FO8268" s="12"/>
      <c r="FP8268" s="12"/>
      <c r="FQ8268" s="12"/>
      <c r="FR8268" s="12"/>
      <c r="FS8268" s="12"/>
      <c r="FT8268" s="12"/>
      <c r="FU8268" s="12"/>
      <c r="FV8268" s="12"/>
      <c r="FW8268" s="12"/>
      <c r="FX8268" s="12"/>
      <c r="FY8268" s="12"/>
      <c r="FZ8268" s="12"/>
      <c r="GA8268" s="12"/>
      <c r="GB8268" s="12"/>
      <c r="GC8268" s="12"/>
      <c r="GD8268" s="12"/>
      <c r="GE8268" s="12"/>
      <c r="GF8268" s="12"/>
      <c r="GG8268" s="12"/>
      <c r="GH8268" s="12"/>
      <c r="GI8268" s="12"/>
      <c r="GJ8268" s="12"/>
      <c r="GK8268" s="12"/>
      <c r="GL8268" s="12"/>
      <c r="GM8268" s="12"/>
      <c r="GN8268" s="12"/>
      <c r="GO8268" s="12"/>
      <c r="GP8268" s="12"/>
      <c r="GQ8268" s="12"/>
      <c r="GR8268" s="12"/>
      <c r="GS8268" s="12"/>
      <c r="GT8268" s="12"/>
      <c r="GU8268" s="12"/>
      <c r="GV8268" s="12"/>
      <c r="GW8268" s="12"/>
      <c r="GX8268" s="12"/>
      <c r="GY8268" s="12"/>
      <c r="GZ8268" s="12"/>
    </row>
    <row r="8269" s="5" customFormat="1" spans="1:208">
      <c r="A8269" s="139"/>
      <c r="B8269" s="140"/>
      <c r="C8269" s="8"/>
      <c r="D8269" s="9"/>
      <c r="E8269" s="9"/>
      <c r="F8269" s="9"/>
      <c r="G8269" s="8"/>
      <c r="H8269" s="9"/>
      <c r="I8269" s="10"/>
      <c r="J8269" s="9"/>
      <c r="K8269" s="11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  <c r="Z8269" s="12"/>
      <c r="AA8269" s="12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  <c r="AR8269" s="12"/>
      <c r="AS8269" s="12"/>
      <c r="AT8269" s="12"/>
      <c r="AU8269" s="12"/>
      <c r="AV8269" s="12"/>
      <c r="AW8269" s="12"/>
      <c r="AX8269" s="12"/>
      <c r="AY8269" s="12"/>
      <c r="AZ8269" s="12"/>
      <c r="BA8269" s="12"/>
      <c r="BB8269" s="12"/>
      <c r="BC8269" s="12"/>
      <c r="BD8269" s="12"/>
      <c r="BE8269" s="12"/>
      <c r="BF8269" s="12"/>
      <c r="BG8269" s="12"/>
      <c r="BH8269" s="12"/>
      <c r="BI8269" s="12"/>
      <c r="BJ8269" s="12"/>
      <c r="BK8269" s="12"/>
      <c r="BL8269" s="12"/>
      <c r="BM8269" s="12"/>
      <c r="BN8269" s="12"/>
      <c r="BO8269" s="12"/>
      <c r="BP8269" s="12"/>
      <c r="BQ8269" s="12"/>
      <c r="BR8269" s="12"/>
      <c r="BS8269" s="12"/>
      <c r="BT8269" s="12"/>
      <c r="BU8269" s="12"/>
      <c r="BV8269" s="12"/>
      <c r="BW8269" s="12"/>
      <c r="BX8269" s="12"/>
      <c r="BY8269" s="12"/>
      <c r="BZ8269" s="12"/>
      <c r="CA8269" s="12"/>
      <c r="CB8269" s="12"/>
      <c r="CC8269" s="12"/>
      <c r="CD8269" s="12"/>
      <c r="CE8269" s="12"/>
      <c r="CF8269" s="12"/>
      <c r="CG8269" s="12"/>
      <c r="CH8269" s="12"/>
      <c r="CI8269" s="12"/>
      <c r="CJ8269" s="12"/>
      <c r="CK8269" s="12"/>
      <c r="CL8269" s="12"/>
      <c r="CM8269" s="12"/>
      <c r="CN8269" s="12"/>
      <c r="CO8269" s="12"/>
      <c r="CP8269" s="12"/>
      <c r="CQ8269" s="12"/>
      <c r="CR8269" s="12"/>
      <c r="CS8269" s="12"/>
      <c r="CT8269" s="12"/>
      <c r="CU8269" s="12"/>
      <c r="CV8269" s="12"/>
      <c r="CW8269" s="12"/>
      <c r="CX8269" s="12"/>
      <c r="CY8269" s="12"/>
      <c r="CZ8269" s="12"/>
      <c r="DA8269" s="12"/>
      <c r="DB8269" s="12"/>
      <c r="DC8269" s="12"/>
      <c r="DD8269" s="12"/>
      <c r="DE8269" s="12"/>
      <c r="DF8269" s="12"/>
      <c r="DG8269" s="12"/>
      <c r="DH8269" s="12"/>
      <c r="DI8269" s="12"/>
      <c r="DJ8269" s="12"/>
      <c r="DK8269" s="12"/>
      <c r="DL8269" s="12"/>
      <c r="DM8269" s="12"/>
      <c r="DN8269" s="12"/>
      <c r="DO8269" s="12"/>
      <c r="DP8269" s="12"/>
      <c r="DQ8269" s="12"/>
      <c r="DR8269" s="12"/>
      <c r="DS8269" s="12"/>
      <c r="DT8269" s="12"/>
      <c r="DU8269" s="12"/>
      <c r="DV8269" s="12"/>
      <c r="DW8269" s="12"/>
      <c r="DX8269" s="12"/>
      <c r="DY8269" s="12"/>
      <c r="DZ8269" s="12"/>
      <c r="EA8269" s="12"/>
      <c r="EB8269" s="12"/>
      <c r="EC8269" s="12"/>
      <c r="ED8269" s="12"/>
      <c r="EE8269" s="12"/>
      <c r="EF8269" s="12"/>
      <c r="EG8269" s="12"/>
      <c r="EH8269" s="12"/>
      <c r="EI8269" s="12"/>
      <c r="EJ8269" s="12"/>
      <c r="EK8269" s="12"/>
      <c r="EL8269" s="12"/>
      <c r="EM8269" s="12"/>
      <c r="EN8269" s="12"/>
      <c r="EO8269" s="12"/>
      <c r="EP8269" s="12"/>
      <c r="EQ8269" s="12"/>
      <c r="ER8269" s="12"/>
      <c r="ES8269" s="12"/>
      <c r="ET8269" s="12"/>
      <c r="EU8269" s="12"/>
      <c r="EV8269" s="12"/>
      <c r="EW8269" s="12"/>
      <c r="EX8269" s="12"/>
      <c r="EY8269" s="12"/>
      <c r="EZ8269" s="12"/>
      <c r="FA8269" s="12"/>
      <c r="FB8269" s="12"/>
      <c r="FC8269" s="12"/>
      <c r="FD8269" s="12"/>
      <c r="FE8269" s="12"/>
      <c r="FF8269" s="12"/>
      <c r="FG8269" s="12"/>
      <c r="FH8269" s="12"/>
      <c r="FI8269" s="12"/>
      <c r="FJ8269" s="12"/>
      <c r="FK8269" s="12"/>
      <c r="FL8269" s="12"/>
      <c r="FM8269" s="12"/>
      <c r="FN8269" s="12"/>
      <c r="FO8269" s="12"/>
      <c r="FP8269" s="12"/>
      <c r="FQ8269" s="12"/>
      <c r="FR8269" s="12"/>
      <c r="FS8269" s="12"/>
      <c r="FT8269" s="12"/>
      <c r="FU8269" s="12"/>
      <c r="FV8269" s="12"/>
      <c r="FW8269" s="12"/>
      <c r="FX8269" s="12"/>
      <c r="FY8269" s="12"/>
      <c r="FZ8269" s="12"/>
      <c r="GA8269" s="12"/>
      <c r="GB8269" s="12"/>
      <c r="GC8269" s="12"/>
      <c r="GD8269" s="12"/>
      <c r="GE8269" s="12"/>
      <c r="GF8269" s="12"/>
      <c r="GG8269" s="12"/>
      <c r="GH8269" s="12"/>
      <c r="GI8269" s="12"/>
      <c r="GJ8269" s="12"/>
      <c r="GK8269" s="12"/>
      <c r="GL8269" s="12"/>
      <c r="GM8269" s="12"/>
      <c r="GN8269" s="12"/>
      <c r="GO8269" s="12"/>
      <c r="GP8269" s="12"/>
      <c r="GQ8269" s="12"/>
      <c r="GR8269" s="12"/>
      <c r="GS8269" s="12"/>
      <c r="GT8269" s="12"/>
      <c r="GU8269" s="12"/>
      <c r="GV8269" s="12"/>
      <c r="GW8269" s="12"/>
      <c r="GX8269" s="12"/>
      <c r="GY8269" s="12"/>
      <c r="GZ8269" s="12"/>
    </row>
    <row r="8270" s="5" customFormat="1" spans="1:208">
      <c r="A8270" s="139"/>
      <c r="B8270" s="140"/>
      <c r="C8270" s="8"/>
      <c r="D8270" s="9"/>
      <c r="E8270" s="9"/>
      <c r="F8270" s="9"/>
      <c r="G8270" s="8"/>
      <c r="H8270" s="9"/>
      <c r="I8270" s="10"/>
      <c r="J8270" s="9"/>
      <c r="K8270" s="11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  <c r="Z8270" s="12"/>
      <c r="AA8270" s="12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  <c r="AR8270" s="12"/>
      <c r="AS8270" s="12"/>
      <c r="AT8270" s="12"/>
      <c r="AU8270" s="12"/>
      <c r="AV8270" s="12"/>
      <c r="AW8270" s="12"/>
      <c r="AX8270" s="12"/>
      <c r="AY8270" s="12"/>
      <c r="AZ8270" s="12"/>
      <c r="BA8270" s="12"/>
      <c r="BB8270" s="12"/>
      <c r="BC8270" s="12"/>
      <c r="BD8270" s="12"/>
      <c r="BE8270" s="12"/>
      <c r="BF8270" s="12"/>
      <c r="BG8270" s="12"/>
      <c r="BH8270" s="12"/>
      <c r="BI8270" s="12"/>
      <c r="BJ8270" s="12"/>
      <c r="BK8270" s="12"/>
      <c r="BL8270" s="12"/>
      <c r="BM8270" s="12"/>
      <c r="BN8270" s="12"/>
      <c r="BO8270" s="12"/>
      <c r="BP8270" s="12"/>
      <c r="BQ8270" s="12"/>
      <c r="BR8270" s="12"/>
      <c r="BS8270" s="12"/>
      <c r="BT8270" s="12"/>
      <c r="BU8270" s="12"/>
      <c r="BV8270" s="12"/>
      <c r="BW8270" s="12"/>
      <c r="BX8270" s="12"/>
      <c r="BY8270" s="12"/>
      <c r="BZ8270" s="12"/>
      <c r="CA8270" s="12"/>
      <c r="CB8270" s="12"/>
      <c r="CC8270" s="12"/>
      <c r="CD8270" s="12"/>
      <c r="CE8270" s="12"/>
      <c r="CF8270" s="12"/>
      <c r="CG8270" s="12"/>
      <c r="CH8270" s="12"/>
      <c r="CI8270" s="12"/>
      <c r="CJ8270" s="12"/>
      <c r="CK8270" s="12"/>
      <c r="CL8270" s="12"/>
      <c r="CM8270" s="12"/>
      <c r="CN8270" s="12"/>
      <c r="CO8270" s="12"/>
      <c r="CP8270" s="12"/>
      <c r="CQ8270" s="12"/>
      <c r="CR8270" s="12"/>
      <c r="CS8270" s="12"/>
      <c r="CT8270" s="12"/>
      <c r="CU8270" s="12"/>
      <c r="CV8270" s="12"/>
      <c r="CW8270" s="12"/>
      <c r="CX8270" s="12"/>
      <c r="CY8270" s="12"/>
      <c r="CZ8270" s="12"/>
      <c r="DA8270" s="12"/>
      <c r="DB8270" s="12"/>
      <c r="DC8270" s="12"/>
      <c r="DD8270" s="12"/>
      <c r="DE8270" s="12"/>
      <c r="DF8270" s="12"/>
      <c r="DG8270" s="12"/>
      <c r="DH8270" s="12"/>
      <c r="DI8270" s="12"/>
      <c r="DJ8270" s="12"/>
      <c r="DK8270" s="12"/>
      <c r="DL8270" s="12"/>
      <c r="DM8270" s="12"/>
      <c r="DN8270" s="12"/>
      <c r="DO8270" s="12"/>
      <c r="DP8270" s="12"/>
      <c r="DQ8270" s="12"/>
      <c r="DR8270" s="12"/>
      <c r="DS8270" s="12"/>
      <c r="DT8270" s="12"/>
      <c r="DU8270" s="12"/>
      <c r="DV8270" s="12"/>
      <c r="DW8270" s="12"/>
      <c r="DX8270" s="12"/>
      <c r="DY8270" s="12"/>
      <c r="DZ8270" s="12"/>
      <c r="EA8270" s="12"/>
      <c r="EB8270" s="12"/>
      <c r="EC8270" s="12"/>
      <c r="ED8270" s="12"/>
      <c r="EE8270" s="12"/>
      <c r="EF8270" s="12"/>
      <c r="EG8270" s="12"/>
      <c r="EH8270" s="12"/>
      <c r="EI8270" s="12"/>
      <c r="EJ8270" s="12"/>
      <c r="EK8270" s="12"/>
      <c r="EL8270" s="12"/>
      <c r="EM8270" s="12"/>
      <c r="EN8270" s="12"/>
      <c r="EO8270" s="12"/>
      <c r="EP8270" s="12"/>
      <c r="EQ8270" s="12"/>
      <c r="ER8270" s="12"/>
      <c r="ES8270" s="12"/>
      <c r="ET8270" s="12"/>
      <c r="EU8270" s="12"/>
      <c r="EV8270" s="12"/>
      <c r="EW8270" s="12"/>
      <c r="EX8270" s="12"/>
      <c r="EY8270" s="12"/>
      <c r="EZ8270" s="12"/>
      <c r="FA8270" s="12"/>
      <c r="FB8270" s="12"/>
      <c r="FC8270" s="12"/>
      <c r="FD8270" s="12"/>
      <c r="FE8270" s="12"/>
      <c r="FF8270" s="12"/>
      <c r="FG8270" s="12"/>
      <c r="FH8270" s="12"/>
      <c r="FI8270" s="12"/>
      <c r="FJ8270" s="12"/>
      <c r="FK8270" s="12"/>
      <c r="FL8270" s="12"/>
      <c r="FM8270" s="12"/>
      <c r="FN8270" s="12"/>
      <c r="FO8270" s="12"/>
      <c r="FP8270" s="12"/>
      <c r="FQ8270" s="12"/>
      <c r="FR8270" s="12"/>
      <c r="FS8270" s="12"/>
      <c r="FT8270" s="12"/>
      <c r="FU8270" s="12"/>
      <c r="FV8270" s="12"/>
      <c r="FW8270" s="12"/>
      <c r="FX8270" s="12"/>
      <c r="FY8270" s="12"/>
      <c r="FZ8270" s="12"/>
      <c r="GA8270" s="12"/>
      <c r="GB8270" s="12"/>
      <c r="GC8270" s="12"/>
      <c r="GD8270" s="12"/>
      <c r="GE8270" s="12"/>
      <c r="GF8270" s="12"/>
      <c r="GG8270" s="12"/>
      <c r="GH8270" s="12"/>
      <c r="GI8270" s="12"/>
      <c r="GJ8270" s="12"/>
      <c r="GK8270" s="12"/>
      <c r="GL8270" s="12"/>
      <c r="GM8270" s="12"/>
      <c r="GN8270" s="12"/>
      <c r="GO8270" s="12"/>
      <c r="GP8270" s="12"/>
      <c r="GQ8270" s="12"/>
      <c r="GR8270" s="12"/>
      <c r="GS8270" s="12"/>
      <c r="GT8270" s="12"/>
      <c r="GU8270" s="12"/>
      <c r="GV8270" s="12"/>
      <c r="GW8270" s="12"/>
      <c r="GX8270" s="12"/>
      <c r="GY8270" s="12"/>
      <c r="GZ8270" s="12"/>
    </row>
    <row r="8271" s="5" customFormat="1" spans="1:208">
      <c r="A8271" s="139"/>
      <c r="B8271" s="140"/>
      <c r="C8271" s="8"/>
      <c r="D8271" s="9"/>
      <c r="E8271" s="9"/>
      <c r="F8271" s="9"/>
      <c r="G8271" s="8"/>
      <c r="H8271" s="9"/>
      <c r="I8271" s="10"/>
      <c r="J8271" s="9"/>
      <c r="K8271" s="11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  <c r="Z8271" s="12"/>
      <c r="AA8271" s="12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  <c r="AR8271" s="12"/>
      <c r="AS8271" s="12"/>
      <c r="AT8271" s="12"/>
      <c r="AU8271" s="12"/>
      <c r="AV8271" s="12"/>
      <c r="AW8271" s="12"/>
      <c r="AX8271" s="12"/>
      <c r="AY8271" s="12"/>
      <c r="AZ8271" s="12"/>
      <c r="BA8271" s="12"/>
      <c r="BB8271" s="12"/>
      <c r="BC8271" s="12"/>
      <c r="BD8271" s="12"/>
      <c r="BE8271" s="12"/>
      <c r="BF8271" s="12"/>
      <c r="BG8271" s="12"/>
      <c r="BH8271" s="12"/>
      <c r="BI8271" s="12"/>
      <c r="BJ8271" s="12"/>
      <c r="BK8271" s="12"/>
      <c r="BL8271" s="12"/>
      <c r="BM8271" s="12"/>
      <c r="BN8271" s="12"/>
      <c r="BO8271" s="12"/>
      <c r="BP8271" s="12"/>
      <c r="BQ8271" s="12"/>
      <c r="BR8271" s="12"/>
      <c r="BS8271" s="12"/>
      <c r="BT8271" s="12"/>
      <c r="BU8271" s="12"/>
      <c r="BV8271" s="12"/>
      <c r="BW8271" s="12"/>
      <c r="BX8271" s="12"/>
      <c r="BY8271" s="12"/>
      <c r="BZ8271" s="12"/>
      <c r="CA8271" s="12"/>
      <c r="CB8271" s="12"/>
      <c r="CC8271" s="12"/>
      <c r="CD8271" s="12"/>
      <c r="CE8271" s="12"/>
      <c r="CF8271" s="12"/>
      <c r="CG8271" s="12"/>
      <c r="CH8271" s="12"/>
      <c r="CI8271" s="12"/>
      <c r="CJ8271" s="12"/>
      <c r="CK8271" s="12"/>
      <c r="CL8271" s="12"/>
      <c r="CM8271" s="12"/>
      <c r="CN8271" s="12"/>
      <c r="CO8271" s="12"/>
      <c r="CP8271" s="12"/>
      <c r="CQ8271" s="12"/>
      <c r="CR8271" s="12"/>
      <c r="CS8271" s="12"/>
      <c r="CT8271" s="12"/>
      <c r="CU8271" s="12"/>
      <c r="CV8271" s="12"/>
      <c r="CW8271" s="12"/>
      <c r="CX8271" s="12"/>
      <c r="CY8271" s="12"/>
      <c r="CZ8271" s="12"/>
      <c r="DA8271" s="12"/>
      <c r="DB8271" s="12"/>
      <c r="DC8271" s="12"/>
      <c r="DD8271" s="12"/>
      <c r="DE8271" s="12"/>
      <c r="DF8271" s="12"/>
      <c r="DG8271" s="12"/>
      <c r="DH8271" s="12"/>
      <c r="DI8271" s="12"/>
      <c r="DJ8271" s="12"/>
      <c r="DK8271" s="12"/>
      <c r="DL8271" s="12"/>
      <c r="DM8271" s="12"/>
      <c r="DN8271" s="12"/>
      <c r="DO8271" s="12"/>
      <c r="DP8271" s="12"/>
      <c r="DQ8271" s="12"/>
      <c r="DR8271" s="12"/>
      <c r="DS8271" s="12"/>
      <c r="DT8271" s="12"/>
      <c r="DU8271" s="12"/>
      <c r="DV8271" s="12"/>
      <c r="DW8271" s="12"/>
      <c r="DX8271" s="12"/>
      <c r="DY8271" s="12"/>
      <c r="DZ8271" s="12"/>
      <c r="EA8271" s="12"/>
      <c r="EB8271" s="12"/>
      <c r="EC8271" s="12"/>
      <c r="ED8271" s="12"/>
      <c r="EE8271" s="12"/>
      <c r="EF8271" s="12"/>
      <c r="EG8271" s="12"/>
      <c r="EH8271" s="12"/>
      <c r="EI8271" s="12"/>
      <c r="EJ8271" s="12"/>
      <c r="EK8271" s="12"/>
      <c r="EL8271" s="12"/>
      <c r="EM8271" s="12"/>
      <c r="EN8271" s="12"/>
      <c r="EO8271" s="12"/>
      <c r="EP8271" s="12"/>
      <c r="EQ8271" s="12"/>
      <c r="ER8271" s="12"/>
      <c r="ES8271" s="12"/>
      <c r="ET8271" s="12"/>
      <c r="EU8271" s="12"/>
      <c r="EV8271" s="12"/>
      <c r="EW8271" s="12"/>
      <c r="EX8271" s="12"/>
      <c r="EY8271" s="12"/>
      <c r="EZ8271" s="12"/>
      <c r="FA8271" s="12"/>
      <c r="FB8271" s="12"/>
      <c r="FC8271" s="12"/>
      <c r="FD8271" s="12"/>
      <c r="FE8271" s="12"/>
      <c r="FF8271" s="12"/>
      <c r="FG8271" s="12"/>
      <c r="FH8271" s="12"/>
      <c r="FI8271" s="12"/>
      <c r="FJ8271" s="12"/>
      <c r="FK8271" s="12"/>
      <c r="FL8271" s="12"/>
      <c r="FM8271" s="12"/>
      <c r="FN8271" s="12"/>
      <c r="FO8271" s="12"/>
      <c r="FP8271" s="12"/>
      <c r="FQ8271" s="12"/>
      <c r="FR8271" s="12"/>
      <c r="FS8271" s="12"/>
      <c r="FT8271" s="12"/>
      <c r="FU8271" s="12"/>
      <c r="FV8271" s="12"/>
      <c r="FW8271" s="12"/>
      <c r="FX8271" s="12"/>
      <c r="FY8271" s="12"/>
      <c r="FZ8271" s="12"/>
      <c r="GA8271" s="12"/>
      <c r="GB8271" s="12"/>
      <c r="GC8271" s="12"/>
      <c r="GD8271" s="12"/>
      <c r="GE8271" s="12"/>
      <c r="GF8271" s="12"/>
      <c r="GG8271" s="12"/>
      <c r="GH8271" s="12"/>
      <c r="GI8271" s="12"/>
      <c r="GJ8271" s="12"/>
      <c r="GK8271" s="12"/>
      <c r="GL8271" s="12"/>
      <c r="GM8271" s="12"/>
      <c r="GN8271" s="12"/>
      <c r="GO8271" s="12"/>
      <c r="GP8271" s="12"/>
      <c r="GQ8271" s="12"/>
      <c r="GR8271" s="12"/>
      <c r="GS8271" s="12"/>
      <c r="GT8271" s="12"/>
      <c r="GU8271" s="12"/>
      <c r="GV8271" s="12"/>
      <c r="GW8271" s="12"/>
      <c r="GX8271" s="12"/>
      <c r="GY8271" s="12"/>
      <c r="GZ8271" s="12"/>
    </row>
    <row r="8272" s="5" customFormat="1" spans="1:208">
      <c r="A8272" s="139"/>
      <c r="B8272" s="140"/>
      <c r="C8272" s="8"/>
      <c r="D8272" s="9"/>
      <c r="E8272" s="9"/>
      <c r="F8272" s="9"/>
      <c r="G8272" s="8"/>
      <c r="H8272" s="9"/>
      <c r="I8272" s="10"/>
      <c r="J8272" s="9"/>
      <c r="K8272" s="11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  <c r="Z8272" s="12"/>
      <c r="AA8272" s="12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  <c r="AR8272" s="12"/>
      <c r="AS8272" s="12"/>
      <c r="AT8272" s="12"/>
      <c r="AU8272" s="12"/>
      <c r="AV8272" s="12"/>
      <c r="AW8272" s="12"/>
      <c r="AX8272" s="12"/>
      <c r="AY8272" s="12"/>
      <c r="AZ8272" s="12"/>
      <c r="BA8272" s="12"/>
      <c r="BB8272" s="12"/>
      <c r="BC8272" s="12"/>
      <c r="BD8272" s="12"/>
      <c r="BE8272" s="12"/>
      <c r="BF8272" s="12"/>
      <c r="BG8272" s="12"/>
      <c r="BH8272" s="12"/>
      <c r="BI8272" s="12"/>
      <c r="BJ8272" s="12"/>
      <c r="BK8272" s="12"/>
      <c r="BL8272" s="12"/>
      <c r="BM8272" s="12"/>
      <c r="BN8272" s="12"/>
      <c r="BO8272" s="12"/>
      <c r="BP8272" s="12"/>
      <c r="BQ8272" s="12"/>
      <c r="BR8272" s="12"/>
      <c r="BS8272" s="12"/>
      <c r="BT8272" s="12"/>
      <c r="BU8272" s="12"/>
      <c r="BV8272" s="12"/>
      <c r="BW8272" s="12"/>
      <c r="BX8272" s="12"/>
      <c r="BY8272" s="12"/>
      <c r="BZ8272" s="12"/>
      <c r="CA8272" s="12"/>
      <c r="CB8272" s="12"/>
      <c r="CC8272" s="12"/>
      <c r="CD8272" s="12"/>
      <c r="CE8272" s="12"/>
      <c r="CF8272" s="12"/>
      <c r="CG8272" s="12"/>
      <c r="CH8272" s="12"/>
      <c r="CI8272" s="12"/>
      <c r="CJ8272" s="12"/>
      <c r="CK8272" s="12"/>
      <c r="CL8272" s="12"/>
      <c r="CM8272" s="12"/>
      <c r="CN8272" s="12"/>
      <c r="CO8272" s="12"/>
      <c r="CP8272" s="12"/>
      <c r="CQ8272" s="12"/>
      <c r="CR8272" s="12"/>
      <c r="CS8272" s="12"/>
      <c r="CT8272" s="12"/>
      <c r="CU8272" s="12"/>
      <c r="CV8272" s="12"/>
      <c r="CW8272" s="12"/>
      <c r="CX8272" s="12"/>
      <c r="CY8272" s="12"/>
      <c r="CZ8272" s="12"/>
      <c r="DA8272" s="12"/>
      <c r="DB8272" s="12"/>
      <c r="DC8272" s="12"/>
      <c r="DD8272" s="12"/>
      <c r="DE8272" s="12"/>
      <c r="DF8272" s="12"/>
      <c r="DG8272" s="12"/>
      <c r="DH8272" s="12"/>
      <c r="DI8272" s="12"/>
      <c r="DJ8272" s="12"/>
      <c r="DK8272" s="12"/>
      <c r="DL8272" s="12"/>
      <c r="DM8272" s="12"/>
      <c r="DN8272" s="12"/>
      <c r="DO8272" s="12"/>
      <c r="DP8272" s="12"/>
      <c r="DQ8272" s="12"/>
      <c r="DR8272" s="12"/>
      <c r="DS8272" s="12"/>
      <c r="DT8272" s="12"/>
      <c r="DU8272" s="12"/>
      <c r="DV8272" s="12"/>
      <c r="DW8272" s="12"/>
      <c r="DX8272" s="12"/>
      <c r="DY8272" s="12"/>
      <c r="DZ8272" s="12"/>
      <c r="EA8272" s="12"/>
      <c r="EB8272" s="12"/>
      <c r="EC8272" s="12"/>
      <c r="ED8272" s="12"/>
      <c r="EE8272" s="12"/>
      <c r="EF8272" s="12"/>
      <c r="EG8272" s="12"/>
      <c r="EH8272" s="12"/>
      <c r="EI8272" s="12"/>
      <c r="EJ8272" s="12"/>
      <c r="EK8272" s="12"/>
      <c r="EL8272" s="12"/>
      <c r="EM8272" s="12"/>
      <c r="EN8272" s="12"/>
      <c r="EO8272" s="12"/>
      <c r="EP8272" s="12"/>
      <c r="EQ8272" s="12"/>
      <c r="ER8272" s="12"/>
      <c r="ES8272" s="12"/>
      <c r="ET8272" s="12"/>
      <c r="EU8272" s="12"/>
      <c r="EV8272" s="12"/>
      <c r="EW8272" s="12"/>
      <c r="EX8272" s="12"/>
      <c r="EY8272" s="12"/>
      <c r="EZ8272" s="12"/>
      <c r="FA8272" s="12"/>
      <c r="FB8272" s="12"/>
      <c r="FC8272" s="12"/>
      <c r="FD8272" s="12"/>
      <c r="FE8272" s="12"/>
      <c r="FF8272" s="12"/>
      <c r="FG8272" s="12"/>
      <c r="FH8272" s="12"/>
      <c r="FI8272" s="12"/>
      <c r="FJ8272" s="12"/>
      <c r="FK8272" s="12"/>
      <c r="FL8272" s="12"/>
      <c r="FM8272" s="12"/>
      <c r="FN8272" s="12"/>
      <c r="FO8272" s="12"/>
      <c r="FP8272" s="12"/>
      <c r="FQ8272" s="12"/>
      <c r="FR8272" s="12"/>
      <c r="FS8272" s="12"/>
      <c r="FT8272" s="12"/>
      <c r="FU8272" s="12"/>
      <c r="FV8272" s="12"/>
      <c r="FW8272" s="12"/>
      <c r="FX8272" s="12"/>
      <c r="FY8272" s="12"/>
      <c r="FZ8272" s="12"/>
      <c r="GA8272" s="12"/>
      <c r="GB8272" s="12"/>
      <c r="GC8272" s="12"/>
      <c r="GD8272" s="12"/>
      <c r="GE8272" s="12"/>
      <c r="GF8272" s="12"/>
      <c r="GG8272" s="12"/>
      <c r="GH8272" s="12"/>
      <c r="GI8272" s="12"/>
      <c r="GJ8272" s="12"/>
      <c r="GK8272" s="12"/>
      <c r="GL8272" s="12"/>
      <c r="GM8272" s="12"/>
      <c r="GN8272" s="12"/>
      <c r="GO8272" s="12"/>
      <c r="GP8272" s="12"/>
      <c r="GQ8272" s="12"/>
      <c r="GR8272" s="12"/>
      <c r="GS8272" s="12"/>
      <c r="GT8272" s="12"/>
      <c r="GU8272" s="12"/>
      <c r="GV8272" s="12"/>
      <c r="GW8272" s="12"/>
      <c r="GX8272" s="12"/>
      <c r="GY8272" s="12"/>
      <c r="GZ8272" s="12"/>
    </row>
  </sheetData>
  <mergeCells count="107">
    <mergeCell ref="H2:J2"/>
    <mergeCell ref="D232:F232"/>
    <mergeCell ref="H232:J232"/>
    <mergeCell ref="D233:F233"/>
    <mergeCell ref="H233:J233"/>
    <mergeCell ref="D234:F234"/>
    <mergeCell ref="H234:J234"/>
    <mergeCell ref="D235:F235"/>
    <mergeCell ref="H235:J235"/>
    <mergeCell ref="D236:F236"/>
    <mergeCell ref="H236:J236"/>
    <mergeCell ref="D237:F237"/>
    <mergeCell ref="H237:J237"/>
    <mergeCell ref="D238:F238"/>
    <mergeCell ref="H238:J238"/>
    <mergeCell ref="D239:F239"/>
    <mergeCell ref="H239:J239"/>
    <mergeCell ref="D240:F240"/>
    <mergeCell ref="H240:J240"/>
    <mergeCell ref="D241:F241"/>
    <mergeCell ref="H241:J241"/>
    <mergeCell ref="D242:F242"/>
    <mergeCell ref="H242:J242"/>
    <mergeCell ref="D243:F243"/>
    <mergeCell ref="H243:J243"/>
    <mergeCell ref="D244:F244"/>
    <mergeCell ref="H244:J244"/>
    <mergeCell ref="D245:F245"/>
    <mergeCell ref="H245:J245"/>
    <mergeCell ref="D246:F246"/>
    <mergeCell ref="D247:F247"/>
    <mergeCell ref="H247:J247"/>
    <mergeCell ref="D248:F248"/>
    <mergeCell ref="H248:J248"/>
    <mergeCell ref="D249:F249"/>
    <mergeCell ref="H249:J249"/>
    <mergeCell ref="D253:F253"/>
    <mergeCell ref="H253:J253"/>
    <mergeCell ref="A2:A3"/>
    <mergeCell ref="B2:B3"/>
    <mergeCell ref="C2:C3"/>
    <mergeCell ref="C12:C13"/>
    <mergeCell ref="C29:C30"/>
    <mergeCell ref="C48:C49"/>
    <mergeCell ref="C64:C65"/>
    <mergeCell ref="C88:C89"/>
    <mergeCell ref="C111:C112"/>
    <mergeCell ref="C146:C148"/>
    <mergeCell ref="C164:C165"/>
    <mergeCell ref="D12:D13"/>
    <mergeCell ref="D29:D30"/>
    <mergeCell ref="D48:D49"/>
    <mergeCell ref="D64:D65"/>
    <mergeCell ref="D88:D89"/>
    <mergeCell ref="D111:D112"/>
    <mergeCell ref="D146:D148"/>
    <mergeCell ref="D164:D165"/>
    <mergeCell ref="E12:E13"/>
    <mergeCell ref="E29:E30"/>
    <mergeCell ref="E48:E49"/>
    <mergeCell ref="E64:E65"/>
    <mergeCell ref="E88:E89"/>
    <mergeCell ref="E111:E112"/>
    <mergeCell ref="E146:E148"/>
    <mergeCell ref="E164:E165"/>
    <mergeCell ref="F12:F13"/>
    <mergeCell ref="F29:F30"/>
    <mergeCell ref="F48:F49"/>
    <mergeCell ref="F64:F65"/>
    <mergeCell ref="F88:F89"/>
    <mergeCell ref="F111:F112"/>
    <mergeCell ref="F146:F148"/>
    <mergeCell ref="F164:F165"/>
    <mergeCell ref="G2:G3"/>
    <mergeCell ref="G10:G11"/>
    <mergeCell ref="G130:G131"/>
    <mergeCell ref="G144:G145"/>
    <mergeCell ref="G180:G181"/>
    <mergeCell ref="G211:G212"/>
    <mergeCell ref="H10:H11"/>
    <mergeCell ref="H130:H131"/>
    <mergeCell ref="H180:H181"/>
    <mergeCell ref="H211:H212"/>
    <mergeCell ref="I10:I11"/>
    <mergeCell ref="I130:I131"/>
    <mergeCell ref="I144:I145"/>
    <mergeCell ref="I180:I181"/>
    <mergeCell ref="I211:I212"/>
    <mergeCell ref="J10:J11"/>
    <mergeCell ref="J130:J131"/>
    <mergeCell ref="J144:J145"/>
    <mergeCell ref="J180:J181"/>
    <mergeCell ref="J211:J212"/>
    <mergeCell ref="K2:K3"/>
    <mergeCell ref="K10:K11"/>
    <mergeCell ref="K12:K13"/>
    <mergeCell ref="K29:K30"/>
    <mergeCell ref="K48:K49"/>
    <mergeCell ref="K64:K65"/>
    <mergeCell ref="K88:K89"/>
    <mergeCell ref="K111:K112"/>
    <mergeCell ref="K130:K131"/>
    <mergeCell ref="K144:K145"/>
    <mergeCell ref="K146:K148"/>
    <mergeCell ref="K164:K165"/>
    <mergeCell ref="K180:K181"/>
    <mergeCell ref="L2:L3"/>
  </mergeCells>
  <printOptions horizontalCentered="1"/>
  <pageMargins left="0.699305555555556" right="0.699305555555556" top="0.75" bottom="0.75" header="0.3" footer="0.3"/>
  <pageSetup paperSize="9" scale="98" fitToHeight="0" orientation="landscape"/>
  <headerFooter alignWithMargins="0">
    <oddHeader>&amp;C&amp;"楷体_GB2312,常规"&amp;20概算与可研对比表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 (全)</vt:lpstr>
      <vt:lpstr>汇总表</vt:lpstr>
      <vt:lpstr>图书馆新馆</vt:lpstr>
      <vt:lpstr>艺术学院二期</vt:lpstr>
      <vt:lpstr>学生公寓</vt:lpstr>
      <vt:lpstr>桥梁工程</vt:lpstr>
      <vt:lpstr>概算与可研对比表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实习工程造价设备</dc:creator>
  <cp:lastModifiedBy>实习工程造价设备</cp:lastModifiedBy>
  <dcterms:created xsi:type="dcterms:W3CDTF">2018-02-02T03:54:00Z</dcterms:created>
  <cp:lastPrinted>2019-06-14T01:44:00Z</cp:lastPrinted>
  <dcterms:modified xsi:type="dcterms:W3CDTF">2019-07-11T07:49:07Z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2052-10.8.0.5761</vt:lpwstr>
  </property>
</Properties>
</file>